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updateLinks="never" codeName="ThisWorkbook"/>
  <mc:AlternateContent xmlns:mc="http://schemas.openxmlformats.org/markup-compatibility/2006">
    <mc:Choice Requires="x15">
      <x15ac:absPath xmlns:x15ac="http://schemas.microsoft.com/office/spreadsheetml/2010/11/ac" url="C:\HP data\"/>
    </mc:Choice>
  </mc:AlternateContent>
  <xr:revisionPtr revIDLastSave="0" documentId="8_{0712CF04-C143-4F82-952F-EEC9F9B2B59C}" xr6:coauthVersionLast="38" xr6:coauthVersionMax="38" xr10:uidLastSave="{00000000-0000-0000-0000-000000000000}"/>
  <bookViews>
    <workbookView xWindow="0" yWindow="0" windowWidth="20490" windowHeight="7080" tabRatio="794" activeTab="1" xr2:uid="{00000000-000D-0000-FFFF-FFFF00000000}"/>
  </bookViews>
  <sheets>
    <sheet name="申請の留意点" sheetId="52" r:id="rId1"/>
    <sheet name="10号" sheetId="19" r:id="rId2"/>
    <sheet name="11号-1" sheetId="10" r:id="rId3"/>
    <sheet name="①" sheetId="38" r:id="rId4"/>
    <sheet name="②" sheetId="39" r:id="rId5"/>
    <sheet name="③" sheetId="40" r:id="rId6"/>
    <sheet name="④" sheetId="41" r:id="rId7"/>
    <sheet name="⑤" sheetId="55" r:id="rId8"/>
    <sheet name="11号-3" sheetId="2" r:id="rId9"/>
    <sheet name="11号-4" sheetId="4" r:id="rId10"/>
    <sheet name="11号-5" sheetId="3" r:id="rId11"/>
    <sheet name="11号-5 (2)" sheetId="54" r:id="rId12"/>
    <sheet name="11号-6" sheetId="18" r:id="rId13"/>
    <sheet name="11号-7" sheetId="13" r:id="rId14"/>
  </sheets>
  <definedNames>
    <definedName name="_xlnm._FilterDatabase" localSheetId="3" hidden="1">①!$Z$3:$Z$199</definedName>
    <definedName name="_xlnm._FilterDatabase" localSheetId="1" hidden="1">'10号'!$X$1:$Z$1</definedName>
    <definedName name="_xlnm._FilterDatabase" localSheetId="2" hidden="1">'11号-1'!$A$8:$X$56</definedName>
    <definedName name="_xlnm._FilterDatabase" localSheetId="4" hidden="1">②!$AA$3:$AB$201</definedName>
    <definedName name="_xlnm._FilterDatabase" localSheetId="5" hidden="1">③!$AA$3:$AB$201</definedName>
    <definedName name="_xlnm._FilterDatabase" localSheetId="6" hidden="1">④!$AA$3:$AB$201</definedName>
    <definedName name="_xlnm._FilterDatabase" localSheetId="7" hidden="1">⑤!$AA$3:$AB$201</definedName>
    <definedName name="_xlnm.Print_Area" localSheetId="3">①!$A$3:$X$199</definedName>
    <definedName name="_xlnm.Print_Area" localSheetId="1">'10号'!$A$5:$P$46</definedName>
    <definedName name="_xlnm.Print_Area" localSheetId="2">'11号-1'!$A$2:$J$64</definedName>
    <definedName name="_xlnm.Print_Area" localSheetId="8">'11号-3'!$A$2:$H$19</definedName>
    <definedName name="_xlnm.Print_Area" localSheetId="9">'11号-4'!$A$2:$F$19</definedName>
    <definedName name="_xlnm.Print_Area" localSheetId="10">'11号-5'!$A$2:$I$27</definedName>
    <definedName name="_xlnm.Print_Area" localSheetId="11">'11号-5 (2)'!$A$2:$I$27</definedName>
    <definedName name="_xlnm.Print_Area" localSheetId="12">'11号-6'!$A$2:$F$19</definedName>
    <definedName name="_xlnm.Print_Area" localSheetId="13">'11号-7'!$A$2:$F$19</definedName>
    <definedName name="_xlnm.Print_Area" localSheetId="4">②!$A$3:$Y$199</definedName>
    <definedName name="_xlnm.Print_Area" localSheetId="5">③!$A$3:$Y$199</definedName>
    <definedName name="_xlnm.Print_Area" localSheetId="6">④!$A$3:$Y$199</definedName>
    <definedName name="_xlnm.Print_Area" localSheetId="7">⑤!$A$3:$Y$199</definedName>
    <definedName name="_xlnm.Print_Area" localSheetId="0">申請の留意点!$A$1:$E$43</definedName>
  </definedNames>
  <calcPr calcId="162913"/>
</workbook>
</file>

<file path=xl/calcChain.xml><?xml version="1.0" encoding="utf-8"?>
<calcChain xmlns="http://schemas.openxmlformats.org/spreadsheetml/2006/main">
  <c r="X10" i="19" l="1"/>
  <c r="U10" i="19" l="1"/>
  <c r="T11" i="19" s="1"/>
  <c r="Q168" i="41" l="1"/>
  <c r="Q168" i="55"/>
  <c r="Q168" i="40"/>
  <c r="Q168" i="39"/>
  <c r="Q168" i="38"/>
  <c r="Q5" i="55"/>
  <c r="Q5" i="41"/>
  <c r="Q5" i="40"/>
  <c r="Q5" i="39"/>
  <c r="Q5" i="38"/>
  <c r="P8" i="38"/>
  <c r="P9" i="38"/>
  <c r="U111" i="40" l="1"/>
  <c r="U111" i="41"/>
  <c r="U111" i="55"/>
  <c r="U111" i="39"/>
  <c r="U111" i="38" l="1"/>
  <c r="M16" i="18" l="1"/>
  <c r="N16" i="18"/>
  <c r="O16" i="18"/>
  <c r="M17" i="18"/>
  <c r="O17" i="18" s="1"/>
  <c r="N17" i="18"/>
  <c r="M18" i="18"/>
  <c r="N18" i="18"/>
  <c r="M19" i="18"/>
  <c r="N19" i="18"/>
  <c r="O18" i="18" l="1"/>
  <c r="O19" i="18"/>
  <c r="R51" i="10"/>
  <c r="I24" i="3" l="1"/>
  <c r="I25" i="3"/>
  <c r="I21" i="3"/>
  <c r="I22" i="3"/>
  <c r="I19" i="3"/>
  <c r="I18" i="3"/>
  <c r="I16" i="3"/>
  <c r="I15" i="3"/>
  <c r="I13" i="3"/>
  <c r="I12" i="3"/>
  <c r="I17" i="3" l="1"/>
  <c r="I14" i="3"/>
  <c r="I20" i="3"/>
  <c r="I23" i="3"/>
  <c r="I26" i="3"/>
  <c r="L50" i="10"/>
  <c r="I26" i="54"/>
  <c r="I51" i="10"/>
  <c r="I27" i="3" l="1"/>
  <c r="O48" i="10"/>
  <c r="P45" i="10" s="1"/>
  <c r="C179" i="55"/>
  <c r="C174" i="55"/>
  <c r="D185" i="55" s="1"/>
  <c r="P185" i="55" s="1"/>
  <c r="C173" i="55"/>
  <c r="D173" i="55" s="1"/>
  <c r="P163" i="55"/>
  <c r="P162" i="55"/>
  <c r="P158" i="55"/>
  <c r="P157" i="55"/>
  <c r="P153" i="55"/>
  <c r="P152" i="55"/>
  <c r="P148" i="55"/>
  <c r="P147" i="55"/>
  <c r="P143" i="55"/>
  <c r="P142" i="55"/>
  <c r="P138" i="55"/>
  <c r="P137" i="55"/>
  <c r="P133" i="55"/>
  <c r="P132" i="55"/>
  <c r="P128" i="55"/>
  <c r="P127" i="55"/>
  <c r="P123" i="55"/>
  <c r="P122" i="55"/>
  <c r="P118" i="55"/>
  <c r="P117" i="55"/>
  <c r="P113" i="55"/>
  <c r="P112" i="55"/>
  <c r="P106" i="55"/>
  <c r="P105" i="55"/>
  <c r="P101" i="55"/>
  <c r="P100" i="55"/>
  <c r="P96" i="55"/>
  <c r="P95" i="55"/>
  <c r="P91" i="55"/>
  <c r="P90" i="55"/>
  <c r="P86" i="55"/>
  <c r="P85" i="55"/>
  <c r="P81" i="55"/>
  <c r="P80" i="55"/>
  <c r="P76" i="55"/>
  <c r="P75" i="55"/>
  <c r="P71" i="55"/>
  <c r="P70" i="55"/>
  <c r="P66" i="55"/>
  <c r="P65" i="55"/>
  <c r="P61" i="55"/>
  <c r="P60" i="55"/>
  <c r="P54" i="55"/>
  <c r="P53" i="55"/>
  <c r="P49" i="55"/>
  <c r="P48" i="55"/>
  <c r="P44" i="55"/>
  <c r="P43" i="55"/>
  <c r="P39" i="55"/>
  <c r="P38" i="55"/>
  <c r="P34" i="55"/>
  <c r="P33" i="55"/>
  <c r="P29" i="55"/>
  <c r="P28" i="55"/>
  <c r="P24" i="55"/>
  <c r="P23" i="55"/>
  <c r="P19" i="55"/>
  <c r="P18" i="55"/>
  <c r="P14" i="55"/>
  <c r="P13" i="55"/>
  <c r="P9" i="55"/>
  <c r="P8" i="55"/>
  <c r="Y3" i="55"/>
  <c r="C172" i="55" l="1"/>
  <c r="D183" i="55" s="1"/>
  <c r="P183" i="55" s="1"/>
  <c r="D184" i="55"/>
  <c r="P184" i="55" s="1"/>
  <c r="D174" i="55"/>
  <c r="V10" i="19"/>
  <c r="R10" i="19"/>
  <c r="D7" i="54"/>
  <c r="X11" i="19" l="1"/>
  <c r="U11" i="19" s="1"/>
  <c r="C175" i="55"/>
  <c r="D172" i="55"/>
  <c r="D175" i="55" s="1"/>
  <c r="P186" i="55"/>
  <c r="K194" i="55" s="1"/>
  <c r="O45" i="10" s="1"/>
  <c r="D186" i="55"/>
  <c r="P13" i="41"/>
  <c r="P14" i="41"/>
  <c r="P18" i="41"/>
  <c r="P19" i="41"/>
  <c r="P23" i="41"/>
  <c r="P24" i="41"/>
  <c r="P28" i="41"/>
  <c r="P29" i="41"/>
  <c r="P33" i="41"/>
  <c r="P34" i="41"/>
  <c r="P38" i="41"/>
  <c r="P39" i="41"/>
  <c r="P43" i="41"/>
  <c r="P44" i="41"/>
  <c r="P48" i="41"/>
  <c r="P49" i="41"/>
  <c r="P53" i="41"/>
  <c r="P54" i="41"/>
  <c r="P60" i="41"/>
  <c r="P61" i="41"/>
  <c r="P65" i="41"/>
  <c r="P66" i="41"/>
  <c r="P70" i="41"/>
  <c r="P71" i="41"/>
  <c r="P75" i="41"/>
  <c r="P76" i="41"/>
  <c r="P80" i="41"/>
  <c r="P81" i="41"/>
  <c r="P90" i="41"/>
  <c r="P91" i="41"/>
  <c r="P95" i="41"/>
  <c r="P96" i="41"/>
  <c r="P100" i="41"/>
  <c r="P101" i="41"/>
  <c r="P105" i="41"/>
  <c r="P106" i="41"/>
  <c r="P112" i="41"/>
  <c r="P113" i="41"/>
  <c r="P117" i="41"/>
  <c r="P118" i="41"/>
  <c r="P122" i="41"/>
  <c r="P123" i="41"/>
  <c r="P127" i="41"/>
  <c r="P128" i="41"/>
  <c r="P132" i="41"/>
  <c r="P133" i="41"/>
  <c r="P137" i="41"/>
  <c r="P138" i="41"/>
  <c r="P142" i="41"/>
  <c r="P143" i="41"/>
  <c r="P147" i="41"/>
  <c r="P148" i="41"/>
  <c r="P152" i="41"/>
  <c r="P153" i="41"/>
  <c r="P157" i="41"/>
  <c r="P158" i="41"/>
  <c r="P162" i="41"/>
  <c r="P163" i="41"/>
  <c r="C173" i="41"/>
  <c r="P8" i="40"/>
  <c r="P9" i="40"/>
  <c r="P13" i="40"/>
  <c r="P14" i="40"/>
  <c r="P18" i="40"/>
  <c r="P19" i="40"/>
  <c r="P23" i="40"/>
  <c r="P24" i="40"/>
  <c r="P28" i="40"/>
  <c r="P29" i="40"/>
  <c r="P33" i="40"/>
  <c r="P34" i="40"/>
  <c r="P38" i="40"/>
  <c r="P39" i="40"/>
  <c r="P43" i="40"/>
  <c r="P44" i="40"/>
  <c r="P48" i="40"/>
  <c r="P49" i="40"/>
  <c r="P53" i="40"/>
  <c r="P54" i="40"/>
  <c r="P60" i="40"/>
  <c r="P61" i="40"/>
  <c r="P65" i="40"/>
  <c r="P66" i="40"/>
  <c r="P70" i="40"/>
  <c r="P71" i="40"/>
  <c r="P75" i="40"/>
  <c r="P76" i="40"/>
  <c r="P80" i="40"/>
  <c r="P81" i="40"/>
  <c r="P85" i="40"/>
  <c r="P86" i="40"/>
  <c r="P90" i="40"/>
  <c r="P91" i="40"/>
  <c r="P95" i="40"/>
  <c r="P96" i="40"/>
  <c r="P100" i="40"/>
  <c r="P101" i="40"/>
  <c r="P105" i="40"/>
  <c r="P106" i="40"/>
  <c r="P112" i="40"/>
  <c r="P113" i="40"/>
  <c r="P117" i="40"/>
  <c r="P118" i="40"/>
  <c r="P122" i="40"/>
  <c r="P123" i="40"/>
  <c r="P127" i="40"/>
  <c r="P128" i="40"/>
  <c r="P132" i="40"/>
  <c r="P133" i="40"/>
  <c r="P137" i="40"/>
  <c r="P138" i="40"/>
  <c r="P142" i="40"/>
  <c r="P143" i="40"/>
  <c r="P147" i="40"/>
  <c r="P148" i="40"/>
  <c r="P152" i="40"/>
  <c r="P153" i="40"/>
  <c r="P157" i="40"/>
  <c r="P158" i="40"/>
  <c r="P162" i="40"/>
  <c r="P163" i="40"/>
  <c r="P86" i="41" l="1"/>
  <c r="P85" i="41"/>
  <c r="P9" i="41"/>
  <c r="P8" i="41"/>
  <c r="P163" i="39"/>
  <c r="P162" i="39"/>
  <c r="P158" i="39"/>
  <c r="P157" i="39"/>
  <c r="P153" i="39"/>
  <c r="P152" i="39"/>
  <c r="P148" i="39"/>
  <c r="P147" i="39"/>
  <c r="P143" i="39"/>
  <c r="P142" i="39"/>
  <c r="P138" i="39"/>
  <c r="P137" i="39"/>
  <c r="P133" i="39"/>
  <c r="P132" i="39"/>
  <c r="P128" i="39"/>
  <c r="P127" i="39"/>
  <c r="P123" i="39"/>
  <c r="P122" i="39"/>
  <c r="P118" i="39"/>
  <c r="P117" i="39"/>
  <c r="P113" i="39"/>
  <c r="P112" i="39"/>
  <c r="P106" i="39"/>
  <c r="P105" i="39"/>
  <c r="P101" i="39"/>
  <c r="P100" i="39"/>
  <c r="P96" i="39"/>
  <c r="P95" i="39"/>
  <c r="P91" i="39"/>
  <c r="P90" i="39"/>
  <c r="P86" i="39"/>
  <c r="P85" i="39"/>
  <c r="P81" i="39"/>
  <c r="P80" i="39"/>
  <c r="P76" i="39"/>
  <c r="P75" i="39"/>
  <c r="P71" i="39"/>
  <c r="P70" i="39"/>
  <c r="P66" i="39"/>
  <c r="P65" i="39"/>
  <c r="P61" i="39"/>
  <c r="P60" i="39"/>
  <c r="P54" i="39"/>
  <c r="P53" i="39"/>
  <c r="P49" i="39"/>
  <c r="P48" i="39"/>
  <c r="P44" i="39"/>
  <c r="P43" i="39"/>
  <c r="P39" i="39"/>
  <c r="P38" i="39"/>
  <c r="P34" i="39"/>
  <c r="P33" i="39"/>
  <c r="P29" i="39"/>
  <c r="P28" i="39"/>
  <c r="P24" i="39"/>
  <c r="P23" i="39"/>
  <c r="P19" i="39"/>
  <c r="P18" i="39"/>
  <c r="P14" i="39"/>
  <c r="P13" i="39"/>
  <c r="P163" i="38" l="1"/>
  <c r="P162" i="38"/>
  <c r="P158" i="38"/>
  <c r="P157" i="38"/>
  <c r="P153" i="38"/>
  <c r="P152" i="38"/>
  <c r="P148" i="38"/>
  <c r="P147" i="38"/>
  <c r="P143" i="38"/>
  <c r="P142" i="38"/>
  <c r="P138" i="38"/>
  <c r="P137" i="38"/>
  <c r="P133" i="38"/>
  <c r="P132" i="38"/>
  <c r="P128" i="38"/>
  <c r="P127" i="38"/>
  <c r="P123" i="38"/>
  <c r="P122" i="38"/>
  <c r="P118" i="38"/>
  <c r="P117" i="38"/>
  <c r="P113" i="38"/>
  <c r="P112" i="38"/>
  <c r="P106" i="38"/>
  <c r="P105" i="38"/>
  <c r="P101" i="38"/>
  <c r="P100" i="38"/>
  <c r="P96" i="38"/>
  <c r="P95" i="38"/>
  <c r="P91" i="38"/>
  <c r="P90" i="38"/>
  <c r="P86" i="38"/>
  <c r="P85" i="38"/>
  <c r="P81" i="38"/>
  <c r="P80" i="38"/>
  <c r="P76" i="38"/>
  <c r="P75" i="38"/>
  <c r="P71" i="38"/>
  <c r="P70" i="38"/>
  <c r="P66" i="38"/>
  <c r="P65" i="38"/>
  <c r="P61" i="38"/>
  <c r="P60" i="38"/>
  <c r="P54" i="38"/>
  <c r="P53" i="38"/>
  <c r="P49" i="38"/>
  <c r="P48" i="38"/>
  <c r="P44" i="38"/>
  <c r="P43" i="38"/>
  <c r="P39" i="38"/>
  <c r="P38" i="38"/>
  <c r="P34" i="38"/>
  <c r="P33" i="38"/>
  <c r="P29" i="38"/>
  <c r="P28" i="38"/>
  <c r="P24" i="38"/>
  <c r="P23" i="38"/>
  <c r="P19" i="38"/>
  <c r="P18" i="38"/>
  <c r="P14" i="38"/>
  <c r="P13" i="38"/>
  <c r="C174" i="41" l="1"/>
  <c r="D185" i="41" s="1"/>
  <c r="C172" i="41"/>
  <c r="D172" i="41" s="1"/>
  <c r="D173" i="41"/>
  <c r="C174" i="40"/>
  <c r="D174" i="40" s="1"/>
  <c r="C173" i="40"/>
  <c r="D184" i="40" s="1"/>
  <c r="P184" i="40" s="1"/>
  <c r="C172" i="40"/>
  <c r="D183" i="40" s="1"/>
  <c r="C179" i="40"/>
  <c r="C174" i="39"/>
  <c r="D174" i="39" s="1"/>
  <c r="C173" i="39"/>
  <c r="D173" i="39" s="1"/>
  <c r="C172" i="39"/>
  <c r="D183" i="39" s="1"/>
  <c r="P183" i="39" s="1"/>
  <c r="P9" i="39"/>
  <c r="P8" i="39"/>
  <c r="C174" i="38"/>
  <c r="C173" i="38"/>
  <c r="D173" i="40" l="1"/>
  <c r="D185" i="40"/>
  <c r="P185" i="40" s="1"/>
  <c r="D172" i="39"/>
  <c r="D175" i="39" s="1"/>
  <c r="D184" i="39"/>
  <c r="D185" i="39"/>
  <c r="D184" i="41"/>
  <c r="D183" i="41"/>
  <c r="C175" i="41"/>
  <c r="D174" i="41"/>
  <c r="D175" i="41" s="1"/>
  <c r="D172" i="40"/>
  <c r="C175" i="40"/>
  <c r="P183" i="40"/>
  <c r="C175" i="39"/>
  <c r="A4" i="54"/>
  <c r="D186" i="40" l="1"/>
  <c r="D175" i="40"/>
  <c r="P186" i="40"/>
  <c r="A4" i="10"/>
  <c r="L32" i="10"/>
  <c r="L41" i="10"/>
  <c r="L23" i="10"/>
  <c r="A6" i="19" l="1"/>
  <c r="C4" i="55" s="1"/>
  <c r="R23" i="19" l="1"/>
  <c r="T23" i="19" s="1"/>
  <c r="V11" i="19" l="1"/>
  <c r="R11" i="19"/>
  <c r="A4" i="13"/>
  <c r="I23" i="54" l="1"/>
  <c r="I20" i="54"/>
  <c r="I17" i="54"/>
  <c r="I14" i="54"/>
  <c r="O39" i="10" l="1"/>
  <c r="P36" i="10" s="1"/>
  <c r="I27" i="54"/>
  <c r="D184" i="38"/>
  <c r="P184" i="38" s="1"/>
  <c r="D185" i="38"/>
  <c r="P185" i="38" s="1"/>
  <c r="P184" i="39"/>
  <c r="P185" i="39"/>
  <c r="P185" i="41"/>
  <c r="C179" i="41"/>
  <c r="Q2" i="3"/>
  <c r="D173" i="38"/>
  <c r="D174" i="38"/>
  <c r="C6" i="13"/>
  <c r="C7" i="13"/>
  <c r="A4" i="18"/>
  <c r="C6" i="18"/>
  <c r="C7" i="18"/>
  <c r="A4" i="3"/>
  <c r="D6" i="3"/>
  <c r="D7" i="3"/>
  <c r="A4" i="4"/>
  <c r="C6" i="4"/>
  <c r="C7" i="4"/>
  <c r="A4" i="2"/>
  <c r="C6" i="2"/>
  <c r="C7" i="2"/>
  <c r="AP1" i="38"/>
  <c r="C5" i="10"/>
  <c r="C6" i="10"/>
  <c r="L14" i="10"/>
  <c r="S23" i="19"/>
  <c r="E34" i="19"/>
  <c r="I36" i="19"/>
  <c r="E39" i="19"/>
  <c r="A3" i="2" l="1"/>
  <c r="A3" i="13"/>
  <c r="C4" i="40"/>
  <c r="A5" i="19"/>
  <c r="AE4" i="38" s="1"/>
  <c r="Y3" i="39"/>
  <c r="Y3" i="40"/>
  <c r="Y3" i="41"/>
  <c r="A3" i="4" l="1"/>
  <c r="C4" i="41"/>
  <c r="A3" i="18"/>
  <c r="A3" i="3"/>
  <c r="C4" i="38"/>
  <c r="R42" i="10"/>
  <c r="I24" i="10"/>
  <c r="I33" i="10"/>
  <c r="I42" i="10"/>
  <c r="I15" i="10"/>
  <c r="C4" i="39"/>
  <c r="A3" i="10"/>
  <c r="Q1" i="3"/>
  <c r="N1" i="2"/>
  <c r="C45" i="19"/>
  <c r="C44" i="19"/>
  <c r="B31" i="19"/>
  <c r="R24" i="10"/>
  <c r="R15" i="10"/>
  <c r="R33" i="10"/>
  <c r="T12" i="19" l="1"/>
  <c r="X12" i="19" l="1"/>
  <c r="U12" i="19" l="1"/>
  <c r="T13" i="19" s="1"/>
  <c r="V12" i="19"/>
  <c r="R12" i="19"/>
  <c r="X13" i="19" l="1"/>
  <c r="V13" i="19" l="1"/>
  <c r="U13" i="19"/>
  <c r="T14" i="19" s="1"/>
  <c r="R13" i="19"/>
  <c r="X14" i="19" l="1"/>
  <c r="R14" i="19" s="1"/>
  <c r="V14" i="19" l="1"/>
  <c r="U14" i="19"/>
  <c r="T15" i="19" s="1"/>
  <c r="X15" i="19" s="1"/>
  <c r="X16" i="19" s="1"/>
  <c r="E8" i="19" l="1"/>
  <c r="R15" i="19" l="1"/>
  <c r="U59" i="38"/>
  <c r="J5" i="38"/>
  <c r="C196" i="38" s="1"/>
  <c r="AD2" i="38"/>
  <c r="O11" i="2"/>
  <c r="M11" i="13"/>
  <c r="A13" i="10"/>
  <c r="V23" i="19"/>
  <c r="U23" i="19"/>
  <c r="M11" i="18"/>
  <c r="M14" i="10"/>
  <c r="T15" i="10" s="1"/>
  <c r="M11" i="4"/>
  <c r="L8" i="18"/>
  <c r="N10" i="2"/>
  <c r="L10" i="4"/>
  <c r="L8" i="13"/>
  <c r="U15" i="19"/>
  <c r="T16" i="19" s="1"/>
  <c r="V15" i="19"/>
  <c r="R7" i="38" l="1"/>
  <c r="L168" i="38"/>
  <c r="AC2" i="38"/>
  <c r="AE2" i="38"/>
  <c r="AF2" i="38" s="1"/>
  <c r="R180" i="38"/>
  <c r="R16" i="19"/>
  <c r="G8" i="19"/>
  <c r="B17" i="10"/>
  <c r="S15" i="10"/>
  <c r="L13" i="10"/>
  <c r="V16" i="19"/>
  <c r="S16" i="19"/>
  <c r="N11" i="13"/>
  <c r="O11" i="13" s="1"/>
  <c r="T24" i="19"/>
  <c r="N11" i="18"/>
  <c r="O11" i="18" s="1"/>
  <c r="N11" i="4"/>
  <c r="O11" i="4" s="1"/>
  <c r="O11" i="10" s="1"/>
  <c r="P11" i="2"/>
  <c r="Q11" i="2" s="1"/>
  <c r="O10" i="10" s="1"/>
  <c r="A12" i="3" l="1"/>
  <c r="A12" i="54"/>
  <c r="N16" i="10"/>
  <c r="D16" i="10" s="1"/>
  <c r="Q15" i="10"/>
  <c r="P15" i="10" s="1"/>
  <c r="J5" i="39"/>
  <c r="U59" i="39"/>
  <c r="O8" i="13"/>
  <c r="F19" i="13" s="1"/>
  <c r="O10" i="4"/>
  <c r="F19" i="4" s="1"/>
  <c r="O8" i="18"/>
  <c r="F19" i="18" s="1"/>
  <c r="Q10" i="2"/>
  <c r="U16" i="19"/>
  <c r="M12" i="4"/>
  <c r="O12" i="2"/>
  <c r="M12" i="13"/>
  <c r="M12" i="18"/>
  <c r="AF2" i="39"/>
  <c r="A22" i="10"/>
  <c r="S24" i="19"/>
  <c r="U24" i="19"/>
  <c r="T25" i="19" s="1"/>
  <c r="V24" i="19"/>
  <c r="M23" i="10"/>
  <c r="T24" i="10" s="1"/>
  <c r="R7" i="39" l="1"/>
  <c r="C196" i="39" s="1"/>
  <c r="L168" i="39"/>
  <c r="M16" i="10"/>
  <c r="L22" i="10"/>
  <c r="S24" i="10"/>
  <c r="B26" i="10"/>
  <c r="H19" i="2"/>
  <c r="G19" i="2"/>
  <c r="AE2" i="39"/>
  <c r="AG2" i="39"/>
  <c r="AH2" i="39" s="1"/>
  <c r="N12" i="18"/>
  <c r="O12" i="18" s="1"/>
  <c r="P12" i="2"/>
  <c r="Q12" i="2" s="1"/>
  <c r="O19" i="10" s="1"/>
  <c r="U59" i="40"/>
  <c r="N12" i="4"/>
  <c r="O12" i="4" s="1"/>
  <c r="O20" i="10" s="1"/>
  <c r="N12" i="13"/>
  <c r="O12" i="13" s="1"/>
  <c r="A15" i="3" l="1"/>
  <c r="A15" i="54"/>
  <c r="N25" i="10"/>
  <c r="M25" i="10" s="1"/>
  <c r="Q24" i="10"/>
  <c r="P24" i="10" s="1"/>
  <c r="D15" i="10"/>
  <c r="J5" i="40"/>
  <c r="C172" i="38"/>
  <c r="D183" i="38"/>
  <c r="P183" i="38" s="1"/>
  <c r="D25" i="10"/>
  <c r="U25" i="19"/>
  <c r="T26" i="19" s="1"/>
  <c r="M14" i="13" s="1"/>
  <c r="M13" i="18"/>
  <c r="M13" i="13"/>
  <c r="M13" i="4"/>
  <c r="M32" i="10"/>
  <c r="T33" i="10" s="1"/>
  <c r="V25" i="19"/>
  <c r="S25" i="19"/>
  <c r="O13" i="2"/>
  <c r="AF2" i="40"/>
  <c r="A31" i="10"/>
  <c r="R7" i="40" l="1"/>
  <c r="C196" i="40" s="1"/>
  <c r="L168" i="40"/>
  <c r="D172" i="38"/>
  <c r="D175" i="38" s="1"/>
  <c r="C175" i="38"/>
  <c r="AE2" i="40"/>
  <c r="AG2" i="40"/>
  <c r="AH2" i="40" s="1"/>
  <c r="N13" i="4"/>
  <c r="O13" i="4" s="1"/>
  <c r="O29" i="10" s="1"/>
  <c r="N13" i="13"/>
  <c r="O13" i="13" s="1"/>
  <c r="P13" i="2"/>
  <c r="Q13" i="2" s="1"/>
  <c r="O28" i="10" s="1"/>
  <c r="N13" i="18"/>
  <c r="O13" i="18" s="1"/>
  <c r="S33" i="10"/>
  <c r="B35" i="10"/>
  <c r="L31" i="10"/>
  <c r="O12" i="10"/>
  <c r="P9" i="10" s="1"/>
  <c r="A18" i="3" l="1"/>
  <c r="A18" i="54"/>
  <c r="N34" i="10"/>
  <c r="M34" i="10" s="1"/>
  <c r="V26" i="19"/>
  <c r="S26" i="19"/>
  <c r="D34" i="10"/>
  <c r="Q33" i="10"/>
  <c r="AF2" i="55"/>
  <c r="AG2" i="55" s="1"/>
  <c r="AH2" i="55" s="1"/>
  <c r="U59" i="55"/>
  <c r="J5" i="41"/>
  <c r="L168" i="41" s="1"/>
  <c r="U59" i="41"/>
  <c r="G14" i="10"/>
  <c r="O14" i="2"/>
  <c r="U26" i="19"/>
  <c r="T27" i="19" s="1"/>
  <c r="M14" i="4"/>
  <c r="M41" i="10"/>
  <c r="T42" i="10" s="1"/>
  <c r="M14" i="18"/>
  <c r="AF2" i="41"/>
  <c r="A40" i="10"/>
  <c r="M15" i="13" l="1"/>
  <c r="M15" i="18"/>
  <c r="AE2" i="55"/>
  <c r="M50" i="10"/>
  <c r="T51" i="10" s="1"/>
  <c r="A49" i="10"/>
  <c r="J5" i="55"/>
  <c r="L168" i="55" s="1"/>
  <c r="S27" i="19"/>
  <c r="V27" i="19"/>
  <c r="U27" i="19"/>
  <c r="B44" i="10"/>
  <c r="S42" i="10"/>
  <c r="L40" i="10"/>
  <c r="N14" i="4"/>
  <c r="O14" i="4" s="1"/>
  <c r="P14" i="2"/>
  <c r="Q14" i="2" s="1"/>
  <c r="N14" i="13"/>
  <c r="O14" i="13" s="1"/>
  <c r="N14" i="18"/>
  <c r="O14" i="18" s="1"/>
  <c r="AG2" i="41"/>
  <c r="AH2" i="41" s="1"/>
  <c r="AE2" i="41"/>
  <c r="N15" i="18" l="1"/>
  <c r="O15" i="18" s="1"/>
  <c r="N15" i="13"/>
  <c r="L49" i="10"/>
  <c r="G50" i="10" s="1"/>
  <c r="R7" i="55"/>
  <c r="S51" i="10"/>
  <c r="B53" i="10"/>
  <c r="Q42" i="10"/>
  <c r="P14" i="18"/>
  <c r="O37" i="10"/>
  <c r="R14" i="2"/>
  <c r="M15" i="4"/>
  <c r="O15" i="2"/>
  <c r="O38" i="10"/>
  <c r="P14" i="4"/>
  <c r="N43" i="10"/>
  <c r="P14" i="13"/>
  <c r="O21" i="10"/>
  <c r="P18" i="10" s="1"/>
  <c r="G23" i="10" s="1"/>
  <c r="A24" i="54" l="1"/>
  <c r="C196" i="55"/>
  <c r="Q51" i="10"/>
  <c r="P15" i="18"/>
  <c r="A24" i="3"/>
  <c r="D43" i="10"/>
  <c r="M43" i="10"/>
  <c r="O15" i="13"/>
  <c r="P15" i="2"/>
  <c r="Q15" i="2" s="1"/>
  <c r="O46" i="10" s="1"/>
  <c r="N15" i="4"/>
  <c r="O15" i="4" s="1"/>
  <c r="O47" i="10" s="1"/>
  <c r="T32" i="19"/>
  <c r="M20" i="18" s="1"/>
  <c r="O30" i="10"/>
  <c r="P27" i="10" s="1"/>
  <c r="N52" i="10" l="1"/>
  <c r="D52" i="10" s="1"/>
  <c r="D60" i="10" s="1"/>
  <c r="E29" i="19" s="1"/>
  <c r="P15" i="13"/>
  <c r="G32" i="10"/>
  <c r="O16" i="2"/>
  <c r="M16" i="13"/>
  <c r="S32" i="19"/>
  <c r="M16" i="4"/>
  <c r="U32" i="19"/>
  <c r="N20" i="18" s="1"/>
  <c r="O20" i="18" s="1"/>
  <c r="V32" i="19"/>
  <c r="M52" i="10" l="1"/>
  <c r="G41" i="10"/>
  <c r="T33" i="19"/>
  <c r="M21" i="18" s="1"/>
  <c r="P16" i="2"/>
  <c r="Q16" i="2" s="1"/>
  <c r="N16" i="13"/>
  <c r="O16" i="13" s="1"/>
  <c r="N16" i="4"/>
  <c r="O16" i="4" s="1"/>
  <c r="S33" i="19" l="1"/>
  <c r="V33" i="19"/>
  <c r="M17" i="4"/>
  <c r="O17" i="2"/>
  <c r="M17" i="13"/>
  <c r="U33" i="19"/>
  <c r="N21" i="18" s="1"/>
  <c r="O21" i="18" s="1"/>
  <c r="R180" i="39" l="1"/>
  <c r="T34" i="19"/>
  <c r="M22" i="18" s="1"/>
  <c r="P17" i="2"/>
  <c r="Q17" i="2" s="1"/>
  <c r="N17" i="4"/>
  <c r="O17" i="4" s="1"/>
  <c r="N17" i="13"/>
  <c r="O17" i="13" s="1"/>
  <c r="U34" i="19" l="1"/>
  <c r="N22" i="18" s="1"/>
  <c r="O22" i="18" s="1"/>
  <c r="O18" i="2"/>
  <c r="V34" i="19"/>
  <c r="M18" i="13"/>
  <c r="S34" i="19"/>
  <c r="M18" i="4"/>
  <c r="T35" i="19" l="1"/>
  <c r="N18" i="13"/>
  <c r="O18" i="13" s="1"/>
  <c r="P18" i="2"/>
  <c r="Q18" i="2" s="1"/>
  <c r="N18" i="4"/>
  <c r="O18" i="4" s="1"/>
  <c r="R7" i="41" l="1"/>
  <c r="C196" i="41" s="1"/>
  <c r="S35" i="19"/>
  <c r="M19" i="13"/>
  <c r="V35" i="19"/>
  <c r="O19" i="2"/>
  <c r="M19" i="4"/>
  <c r="U35" i="19"/>
  <c r="A21" i="3" l="1"/>
  <c r="A21" i="54"/>
  <c r="P19" i="2"/>
  <c r="Q19" i="2" s="1"/>
  <c r="N19" i="4"/>
  <c r="O19" i="4" s="1"/>
  <c r="T36" i="19"/>
  <c r="N19" i="13"/>
  <c r="O19" i="13" s="1"/>
  <c r="V36" i="19" l="1"/>
  <c r="M20" i="13"/>
  <c r="S36" i="19"/>
  <c r="M20" i="4"/>
  <c r="U36" i="19"/>
  <c r="O20" i="2"/>
  <c r="T37" i="19" l="1"/>
  <c r="N20" i="4"/>
  <c r="O20" i="4" s="1"/>
  <c r="P20" i="2"/>
  <c r="Q20" i="2" s="1"/>
  <c r="N20" i="13"/>
  <c r="O20" i="13" s="1"/>
  <c r="M21" i="4" l="1"/>
  <c r="V37" i="19"/>
  <c r="M21" i="13"/>
  <c r="U37" i="19"/>
  <c r="S37" i="19"/>
  <c r="O21" i="2"/>
  <c r="N21" i="4" l="1"/>
  <c r="O21" i="4" s="1"/>
  <c r="P21" i="4" s="1"/>
  <c r="N21" i="13"/>
  <c r="O21" i="13" s="1"/>
  <c r="P21" i="2"/>
  <c r="Q21" i="2" s="1"/>
  <c r="R21" i="2" s="1"/>
  <c r="T38" i="19"/>
  <c r="S38" i="19" l="1"/>
  <c r="U38" i="19"/>
  <c r="V38" i="19"/>
  <c r="O22" i="2"/>
  <c r="M22" i="4"/>
  <c r="M22" i="13"/>
  <c r="D186" i="39"/>
  <c r="N22" i="4" l="1"/>
  <c r="O22" i="4" s="1"/>
  <c r="P22" i="4" s="1"/>
  <c r="N22" i="13"/>
  <c r="O22" i="13" s="1"/>
  <c r="P22" i="2"/>
  <c r="Q22" i="2" s="1"/>
  <c r="R22" i="2" s="1"/>
  <c r="P186" i="39"/>
  <c r="K194" i="39" s="1"/>
  <c r="O18" i="10" s="1"/>
  <c r="D18" i="10" s="1"/>
  <c r="D19" i="10" s="1"/>
  <c r="D20" i="10" s="1"/>
  <c r="D21" i="10" s="1"/>
  <c r="D22" i="10" l="1"/>
  <c r="L19" i="10" s="1"/>
  <c r="L21" i="10" l="1"/>
  <c r="L20" i="10"/>
  <c r="P183" i="41" l="1"/>
  <c r="P186" i="38" l="1"/>
  <c r="K194" i="38" s="1"/>
  <c r="D186" i="38"/>
  <c r="O9" i="10" l="1"/>
  <c r="D9" i="10" s="1"/>
  <c r="D10" i="10" l="1"/>
  <c r="D11" i="10" s="1"/>
  <c r="D12" i="10" s="1"/>
  <c r="D13" i="10" s="1"/>
  <c r="D17" i="10" l="1"/>
  <c r="L10" i="10"/>
  <c r="L11" i="10"/>
  <c r="L12" i="10"/>
  <c r="K194" i="40"/>
  <c r="O27" i="10" s="1"/>
  <c r="D27" i="10" s="1"/>
  <c r="D28" i="10" s="1"/>
  <c r="D29" i="10" l="1"/>
  <c r="D30" i="10" s="1"/>
  <c r="D31" i="10" l="1"/>
  <c r="D186" i="41"/>
  <c r="P184" i="41"/>
  <c r="P186" i="41" s="1"/>
  <c r="K194" i="41" l="1"/>
  <c r="L29" i="10"/>
  <c r="L28" i="10"/>
  <c r="L30" i="10"/>
  <c r="O36" i="10" l="1"/>
  <c r="D36" i="10" s="1"/>
  <c r="D37" i="10" s="1"/>
  <c r="D45" i="10" l="1"/>
  <c r="D54" i="10" s="1"/>
  <c r="E23" i="19" s="1"/>
  <c r="D38" i="10" l="1"/>
  <c r="D39" i="10" s="1"/>
  <c r="D46" i="10"/>
  <c r="D40" i="10" l="1"/>
  <c r="D47" i="10"/>
  <c r="D48" i="10" s="1"/>
  <c r="D24" i="10"/>
  <c r="Q25" i="10"/>
  <c r="D26" i="10" l="1"/>
  <c r="L39" i="10"/>
  <c r="L38" i="10"/>
  <c r="L37" i="10"/>
  <c r="D49" i="10"/>
  <c r="P33" i="10"/>
  <c r="D33" i="10" s="1"/>
  <c r="D35" i="10" s="1"/>
  <c r="L48" i="10" l="1"/>
  <c r="D57" i="10" s="1"/>
  <c r="E26" i="19" s="1"/>
  <c r="D58" i="10"/>
  <c r="L47" i="10"/>
  <c r="D56" i="10" s="1"/>
  <c r="E25" i="19" s="1"/>
  <c r="L46" i="10"/>
  <c r="D55" i="10" s="1"/>
  <c r="E24" i="19" s="1"/>
  <c r="Q34" i="10"/>
  <c r="P42" i="10" s="1"/>
  <c r="E27" i="19" l="1"/>
  <c r="D42" i="10"/>
  <c r="Q43" i="10" l="1"/>
  <c r="P51" i="10" s="1"/>
  <c r="D51" i="10" s="1"/>
  <c r="D44" i="10"/>
  <c r="D59" i="10" l="1"/>
  <c r="Q52" i="10"/>
  <c r="D53" i="10" l="1"/>
  <c r="D61" i="10"/>
  <c r="E28" i="19"/>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R15" authorId="0" shapeId="0" xr:uid="{00000000-0006-0000-0200-00000100000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<sst xmlns="http://schemas.openxmlformats.org/spreadsheetml/2006/main" count="2390" uniqueCount="338">
  <si>
    <t>月　日</t>
    <rPh sb="0" eb="3">
      <t>ネンガッピ</t>
    </rPh>
    <phoneticPr fontId="2"/>
  </si>
  <si>
    <t>（１）教育研修助成金</t>
    <rPh sb="3" eb="5">
      <t>キョウイク</t>
    </rPh>
    <rPh sb="5" eb="7">
      <t>ケンシュウ</t>
    </rPh>
    <rPh sb="7" eb="10">
      <t>ジョセイキン</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</si>
  <si>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</si>
  <si>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</si>
  <si>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</si>
  <si>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</si>
  <si>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</si>
  <si>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</si>
  <si>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</si>
  <si>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</si>
  <si>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</si>
  <si>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</si>
  <si>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</si>
  <si>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</si>
  <si>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</si>
  <si>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</si>
  <si>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</si>
  <si>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</si>
  <si>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</si>
  <si>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</si>
  <si>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</si>
  <si>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</si>
  <si>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</si>
  <si>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</si>
  <si>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</si>
  <si>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</si>
  <si>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</si>
  <si>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</si>
  <si>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</si>
  <si>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</si>
  <si>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</si>
  <si>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</si>
  <si>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</si>
  <si>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</si>
  <si>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</si>
  <si>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</si>
  <si>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</si>
  <si>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</si>
  <si>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</si>
  <si>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</si>
  <si>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</si>
  <si>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</si>
  <si>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</si>
  <si>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</si>
  <si>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</si>
  <si>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</si>
  <si>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</si>
  <si>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</si>
  <si>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</si>
  <si>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</si>
  <si>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研修先・研修内容等</t>
    <rPh sb="0" eb="2">
      <t>ケンシュウ</t>
    </rPh>
    <rPh sb="2" eb="3">
      <t>サキ</t>
    </rPh>
    <rPh sb="4" eb="6">
      <t>ケンシュウ</t>
    </rPh>
    <rPh sb="6" eb="8">
      <t>ナイヨウ</t>
    </rPh>
    <rPh sb="8" eb="9">
      <t>トウ</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</si>
  <si>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</si>
  <si>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</si>
  <si>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</si>
  <si>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</si>
  <si>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</si>
  <si>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</si>
  <si>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</si>
  <si>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</si>
  <si>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</si>
  <si>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</si>
  <si>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</si>
  <si>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</si>
  <si>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</si>
  <si>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</si>
  <si>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</si>
  <si>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</si>
  <si>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</si>
  <si>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</si>
  <si>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</si>
  <si>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</si>
  <si>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</si>
  <si>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</si>
  <si>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</si>
  <si>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</si>
  <si>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</si>
  <si>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</si>
  <si>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</si>
  <si>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</si>
  <si>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</si>
  <si>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</si>
  <si>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</si>
  <si>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</si>
  <si>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</si>
  <si>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</si>
  <si>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</si>
  <si>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</si>
  <si>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</si>
  <si>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</si>
  <si>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</si>
  <si>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</si>
  <si>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</si>
  <si>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</si>
  <si>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</si>
  <si>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</si>
  <si>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</si>
  <si>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</si>
  <si>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</si>
  <si>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</si>
  <si>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</si>
  <si>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</si>
  <si>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</si>
  <si>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</si>
  <si>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</si>
  <si>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</si>
  <si>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平成</t>
    <phoneticPr fontId="2"/>
  </si>
  <si>
    <r>
      <t xml:space="preserve">預金種目
</t>
    </r>
    <r>
      <rPr>
        <sz val="9"/>
        <rFont val="ＭＳ 明朝"/>
        <family val="1"/>
        <charset val="128"/>
      </rPr>
      <t>※選択して下さい</t>
    </r>
    <rPh sb="0" eb="2">
      <t>ヨキン</t>
    </rPh>
    <rPh sb="6" eb="8">
      <t>センタク</t>
    </rPh>
    <rPh sb="10" eb="11">
      <t>クダ</t>
    </rPh>
    <phoneticPr fontId="2"/>
  </si>
  <si>
    <t>研修責任者氏名</t>
    <rPh sb="0" eb="2">
      <t>ケンシュウ</t>
    </rPh>
    <rPh sb="2" eb="5">
      <t>セキニンシャ</t>
    </rPh>
    <rPh sb="5" eb="7">
      <t>シメイ</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</si>
  <si>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</si>
  <si>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</si>
  <si>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</si>
  <si>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</si>
  <si>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</si>
  <si>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</si>
  <si>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</si>
  <si>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</si>
  <si>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</si>
  <si>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</si>
  <si>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</si>
  <si>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</si>
  <si>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</si>
  <si>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</si>
  <si>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</si>
  <si>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</si>
  <si>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</si>
  <si>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</si>
  <si>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</si>
  <si>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</si>
  <si>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</si>
  <si>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</si>
  <si>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11号-2、１ヶ月の合計額</t>
    <phoneticPr fontId="2"/>
  </si>
  <si>
    <t>11号-3、１ヶ月の合計額</t>
    <rPh sb="2" eb="3">
      <t>ゴウ</t>
    </rPh>
    <phoneticPr fontId="4"/>
  </si>
  <si>
    <t>11号-4、１ヶ月の合計額</t>
    <rPh sb="2" eb="3">
      <t>ゴウ</t>
    </rPh>
    <phoneticPr fontId="4"/>
  </si>
  <si>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</si>
  <si>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</si>
  <si>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</si>
  <si>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</si>
  <si>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</si>
  <si>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</si>
  <si>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</si>
  <si>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</si>
  <si>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 xml:space="preserve">（１）　教育研修助成金の内訳　 </t>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</si>
  <si>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</si>
  <si>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</si>
  <si>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</si>
  <si>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</si>
  <si>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</si>
  <si>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</si>
  <si>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４　研修生を複数名受け入れている場合は、研修生ごとに申請すること。</t>
  </si>
  <si>
    <t>1人</t>
    <rPh sb="1" eb="2">
      <t>ヒト</t>
    </rPh>
    <phoneticPr fontId="2"/>
  </si>
  <si>
    <t>2人</t>
    <rPh sb="1" eb="2">
      <t>ヒト</t>
    </rPh>
    <phoneticPr fontId="2"/>
  </si>
  <si>
    <t>3人</t>
    <rPh sb="1" eb="2">
      <t>ヒト</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</si>
  <si>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</si>
  <si>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</si>
  <si>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</si>
  <si>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</si>
  <si>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</si>
  <si>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</si>
  <si>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</si>
  <si>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</si>
  <si>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</si>
  <si>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</si>
  <si>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</si>
  <si>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</si>
  <si>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</si>
  <si>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</si>
  <si>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</si>
  <si>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</si>
  <si>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</si>
  <si>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</si>
  <si>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</si>
  <si>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</si>
  <si>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</si>
  <si>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</si>
  <si>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　　</t>
  </si>
  <si>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</si>
  <si>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</si>
  <si>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</si>
  <si>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</si>
  <si>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</si>
  <si>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</si>
  <si>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</si>
  <si>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</si>
  <si>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</si>
  <si>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</si>
  <si>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</si>
  <si>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</si>
  <si>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分から</t>
    <rPh sb="0" eb="1">
      <t>フン</t>
    </rPh>
    <phoneticPr fontId="2"/>
  </si>
  <si>
    <t>分まで</t>
    <rPh sb="0" eb="1">
      <t>フン</t>
    </rPh>
    <phoneticPr fontId="2"/>
  </si>
  <si>
    <t>うち
休憩</t>
    <rPh sb="3" eb="5">
      <t>キュウケイ</t>
    </rPh>
    <phoneticPr fontId="2"/>
  </si>
  <si>
    <t>研修責任者名（自署）</t>
    <rPh sb="0" eb="2">
      <t>ケンシュウ</t>
    </rPh>
    <rPh sb="2" eb="5">
      <t>セキニンシャ</t>
    </rPh>
    <rPh sb="5" eb="6">
      <t>メイ</t>
    </rPh>
    <rPh sb="7" eb="9">
      <t>ジショ</t>
    </rPh>
    <phoneticPr fontId="2"/>
  </si>
  <si>
    <t>研修生氏名（自署）</t>
    <rPh sb="0" eb="3">
      <t>ケンシュウセイ</t>
    </rPh>
    <rPh sb="3" eb="5">
      <t>シメイ</t>
    </rPh>
    <rPh sb="6" eb="8">
      <t>ジショ</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</si>
  <si>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</si>
  <si>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</si>
  <si>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研修時間（a）</t>
    <rPh sb="0" eb="2">
      <t>ケンシュウ</t>
    </rPh>
    <rPh sb="2" eb="4">
      <t>ジカン</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</si>
  <si>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</si>
  <si>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</si>
  <si>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</si>
  <si>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</si>
  <si>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</si>
  <si>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</si>
  <si>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</si>
  <si>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</si>
  <si>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合　計</t>
    <rPh sb="0" eb="1">
      <t>ゴウ</t>
    </rPh>
    <rPh sb="2" eb="3">
      <t>ケイ</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</si>
  <si>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</si>
  <si>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</si>
  <si>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</si>
  <si>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t>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</si>
  <si>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</si>
  <si>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</si>
  <si>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</si>
  <si>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</si>
  <si>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</si>
  <si>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</si>
  <si>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</si>
  <si>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</si>
  <si>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</si>
  <si>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</si>
  <si>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6回</t>
    <phoneticPr fontId="2"/>
  </si>
  <si>
    <t>月の上限額</t>
    <rPh sb="0" eb="1">
      <t>ツキ</t>
    </rPh>
    <rPh sb="2" eb="5">
      <t>ジョウゲンガク</t>
    </rPh>
    <phoneticPr fontId="2"/>
  </si>
  <si>
    <t>通算月</t>
    <rPh sb="0" eb="2">
      <t>ツウサン</t>
    </rPh>
    <rPh sb="2" eb="3">
      <t>ツキ</t>
    </rPh>
    <phoneticPr fontId="2"/>
  </si>
  <si>
    <t>　←  年額上限 36,000円</t>
    <rPh sb="4" eb="6">
      <t>ネンガク</t>
    </rPh>
    <rPh sb="6" eb="8">
      <t>ジョウゲン</t>
    </rPh>
    <rPh sb="15" eb="16">
      <t>エン</t>
    </rPh>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</si>
  <si>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</si>
  <si>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</si>
  <si>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</si>
  <si>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</si>
  <si>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</si>
  <si>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</si>
  <si>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</si>
  <si>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</si>
  <si>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</si>
  <si>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</si>
  <si>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</si>
  <si>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</si>
  <si>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</si>
  <si>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</si>
  <si>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</si>
  <si>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</si>
  <si>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３　帳簿の整備</t>
    <phoneticPr fontId="2"/>
  </si>
  <si>
    <t>・機械や施設の購入費・リース料、肥料・種苗等の営農に利用される資機材等、研修のため利用するのか、経営上利用するのか、区別が困難なもの</t>
    <phoneticPr fontId="2"/>
  </si>
  <si>
    <t>　次の経費については助成対象とはなりません。</t>
    <phoneticPr fontId="2"/>
  </si>
  <si>
    <t>２　研修助成の対象とならない経費</t>
    <phoneticPr fontId="2"/>
  </si>
  <si>
    <t>　研修生に支払う住居手当、通勤手当に対する助成です。
　助成額は、月額上限３３，０００円です。　</t>
    <rPh sb="5" eb="7">
      <t>シハラ</t>
    </rPh>
    <rPh sb="8" eb="10">
      <t>ジュウキョ</t>
    </rPh>
    <rPh sb="10" eb="12">
      <t>テアテ</t>
    </rPh>
    <rPh sb="13" eb="15">
      <t>ツウキン</t>
    </rPh>
    <rPh sb="15" eb="17">
      <t>テアテ</t>
    </rPh>
    <rPh sb="18" eb="19">
      <t>タイ</t>
    </rPh>
    <rPh sb="21" eb="23">
      <t>ジョセイ</t>
    </rPh>
    <phoneticPr fontId="2"/>
  </si>
  <si>
    <t>（３）住居手当、通勤手当</t>
    <rPh sb="3" eb="5">
      <t>ジュウキョ</t>
    </rPh>
    <rPh sb="5" eb="7">
      <t>テアテ</t>
    </rPh>
    <rPh sb="8" eb="10">
      <t>ツウキン</t>
    </rPh>
    <rPh sb="10" eb="12">
      <t>テアテ</t>
    </rPh>
    <phoneticPr fontId="2"/>
  </si>
  <si>
    <t>COUNTIF('10号'!P3,"*法*")</t>
    <phoneticPr fontId="2"/>
  </si>
  <si>
    <t>（２）指導者研修費助成</t>
    <phoneticPr fontId="2"/>
  </si>
  <si>
    <t>　研修生に係る健康保険料、厚生年金保険料の事業主負担分です。</t>
    <rPh sb="7" eb="9">
      <t>ケンコウ</t>
    </rPh>
    <rPh sb="13" eb="15">
      <t>コウセイ</t>
    </rPh>
    <rPh sb="15" eb="17">
      <t>ネンキン</t>
    </rPh>
    <rPh sb="17" eb="19">
      <t>ホケン</t>
    </rPh>
    <rPh sb="19" eb="20">
      <t>リョウ</t>
    </rPh>
    <phoneticPr fontId="2"/>
  </si>
  <si>
    <t>　研修生に係る雇用保険料、労働者災害補償保険の事業主負担分です。</t>
    <phoneticPr fontId="2"/>
  </si>
  <si>
    <r>
      <t>エ</t>
    </r>
    <r>
      <rPr>
        <sz val="12"/>
        <rFont val="ＭＳ 明朝"/>
        <family val="1"/>
        <charset val="128"/>
      </rPr>
      <t>　</t>
    </r>
    <r>
      <rPr>
        <b/>
        <u/>
        <sz val="12"/>
        <rFont val="ＭＳ 明朝"/>
        <family val="1"/>
        <charset val="128"/>
      </rPr>
      <t>労災保険料、雇用保険料</t>
    </r>
    <phoneticPr fontId="2"/>
  </si>
  <si>
    <t>　（記入例：「自家用車利用（○○～○○）」（移動した区間）、金額○○○円）</t>
    <phoneticPr fontId="2"/>
  </si>
  <si>
    <t>・代金を移動距離と平均的な燃費から換算してください。</t>
    <phoneticPr fontId="2"/>
  </si>
  <si>
    <t>●自家用車等を利用した場合の燃料代・・・明細書（燃料販売店の領収書も可）</t>
    <phoneticPr fontId="2"/>
  </si>
  <si>
    <t>　（記入例：「鉄道利用（○○駅～○○駅）、金額○○○円」）</t>
    <phoneticPr fontId="2"/>
  </si>
  <si>
    <t>・移動に利用した公共機関、区間、金額を明細書に記載してください。</t>
    <phoneticPr fontId="2"/>
  </si>
  <si>
    <t>●公共交通機関を利用した場合・・・領収書（明細書も可）</t>
    <phoneticPr fontId="2"/>
  </si>
  <si>
    <t>　研修生に対し外部で研修を行う場合や本事業で実施する指導者養成研修会、事業説明・研修会への参加に要する研修責任者や研修対象者等の交通・宿泊費です。</t>
    <phoneticPr fontId="2"/>
  </si>
  <si>
    <r>
      <t>ウ</t>
    </r>
    <r>
      <rPr>
        <sz val="12"/>
        <rFont val="ＭＳ 明朝"/>
        <family val="1"/>
        <charset val="128"/>
      </rPr>
      <t>　</t>
    </r>
    <r>
      <rPr>
        <b/>
        <u/>
        <sz val="12"/>
        <rFont val="ＭＳ 明朝"/>
        <family val="1"/>
        <charset val="128"/>
      </rPr>
      <t>旅費</t>
    </r>
    <phoneticPr fontId="2"/>
  </si>
  <si>
    <t>　税理士やマーケティングの専門家、他の先進的な経営体の経営者等を講師として研修を行った際に支払う謝金です。
　請求に当たっては、領収書を添付してください。</t>
    <phoneticPr fontId="2"/>
  </si>
  <si>
    <r>
      <t>イ</t>
    </r>
    <r>
      <rPr>
        <sz val="12"/>
        <rFont val="ＭＳ 明朝"/>
        <family val="1"/>
        <charset val="128"/>
      </rPr>
      <t>　</t>
    </r>
    <r>
      <rPr>
        <b/>
        <u/>
        <sz val="12"/>
        <rFont val="ＭＳ 明朝"/>
        <family val="1"/>
        <charset val="128"/>
      </rPr>
      <t>外部講師等謝金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</si>
  <si>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</si>
  <si>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ア</t>
    </r>
    <r>
      <rPr>
        <sz val="12"/>
        <rFont val="ＭＳ 明朝"/>
        <family val="1"/>
        <charset val="128"/>
      </rPr>
      <t>　</t>
    </r>
    <r>
      <rPr>
        <b/>
        <u/>
        <sz val="12"/>
        <rFont val="ＭＳ 明朝"/>
        <family val="1"/>
        <charset val="128"/>
      </rPr>
      <t>教育研修助成金</t>
    </r>
    <phoneticPr fontId="2"/>
  </si>
  <si>
    <t>（１）研修指導経費助成</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</si>
  <si>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</si>
  <si>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　研修助成の対象となる経費</t>
    <phoneticPr fontId="2"/>
  </si>
  <si>
    <t>住居手当、通勤手当</t>
    <rPh sb="0" eb="2">
      <t>ジュウキョ</t>
    </rPh>
    <rPh sb="2" eb="4">
      <t>テアテ</t>
    </rPh>
    <rPh sb="5" eb="7">
      <t>ツウキン</t>
    </rPh>
    <rPh sb="7" eb="9">
      <t>テアテ</t>
    </rPh>
    <phoneticPr fontId="2"/>
  </si>
  <si>
    <t>労働保険料
社会保険料</t>
    <rPh sb="0" eb="2">
      <t>ロウドウ</t>
    </rPh>
    <rPh sb="6" eb="8">
      <t>シャカイ</t>
    </rPh>
    <phoneticPr fontId="2"/>
  </si>
  <si>
    <t>一般社団法人 鳥取県農業会議会長　様</t>
    <rPh sb="0" eb="2">
      <t>イッパン</t>
    </rPh>
    <rPh sb="2" eb="6">
      <t>シャダンホウジン</t>
    </rPh>
    <rPh sb="7" eb="10">
      <t>トットリケン</t>
    </rPh>
    <rPh sb="17" eb="18">
      <t>サマ</t>
    </rPh>
    <phoneticPr fontId="2"/>
  </si>
  <si>
    <t>（４）労働保険料等</t>
    <rPh sb="3" eb="5">
      <t>ロウドウ</t>
    </rPh>
    <rPh sb="5" eb="7">
      <t>ホケン</t>
    </rPh>
    <rPh sb="7" eb="8">
      <t>リョウ</t>
    </rPh>
    <rPh sb="8" eb="9">
      <t>トウ</t>
    </rPh>
    <phoneticPr fontId="2"/>
  </si>
  <si>
    <t>（６）住居手当、通勤手当</t>
    <rPh sb="3" eb="5">
      <t>ジュウキョ</t>
    </rPh>
    <rPh sb="5" eb="7">
      <t>テアテ</t>
    </rPh>
    <rPh sb="8" eb="10">
      <t>ツウキン</t>
    </rPh>
    <rPh sb="10" eb="12">
      <t>テアテ</t>
    </rPh>
    <phoneticPr fontId="2"/>
  </si>
  <si>
    <t>11号-5(1)・(2)１ヶ月の合計額</t>
    <rPh sb="2" eb="3">
      <t>ゴウ</t>
    </rPh>
    <phoneticPr fontId="4"/>
  </si>
  <si>
    <t>　←  月計の上限額　※参照</t>
    <rPh sb="4" eb="5">
      <t>ツキ</t>
    </rPh>
    <rPh sb="5" eb="6">
      <t>ケイ</t>
    </rPh>
    <rPh sb="7" eb="10">
      <t>ジョウゲンガク</t>
    </rPh>
    <rPh sb="12" eb="14">
      <t>サンショウ</t>
    </rPh>
    <phoneticPr fontId="2"/>
  </si>
  <si>
    <t>　←  月額上限 33,000円</t>
    <rPh sb="4" eb="5">
      <t>ツキ</t>
    </rPh>
    <rPh sb="5" eb="6">
      <t>ガク</t>
    </rPh>
    <rPh sb="6" eb="8">
      <t>ジョウゲン</t>
    </rPh>
    <rPh sb="15" eb="16">
      <t>エン</t>
    </rPh>
    <phoneticPr fontId="2"/>
  </si>
  <si>
    <t>※給与額は住居手当及び通勤手当を除いた額</t>
    <rPh sb="1" eb="4">
      <t>キュウヨガク</t>
    </rPh>
    <rPh sb="5" eb="7">
      <t>ジュウキョ</t>
    </rPh>
    <rPh sb="7" eb="9">
      <t>テアテ</t>
    </rPh>
    <rPh sb="9" eb="10">
      <t>オヨ</t>
    </rPh>
    <rPh sb="11" eb="13">
      <t>ツウキン</t>
    </rPh>
    <rPh sb="13" eb="15">
      <t>テアテ</t>
    </rPh>
    <rPh sb="16" eb="17">
      <t>ノゾ</t>
    </rPh>
    <rPh sb="19" eb="20">
      <t>ガク</t>
    </rPh>
    <phoneticPr fontId="2"/>
  </si>
  <si>
    <t>厚生年金保険料</t>
    <rPh sb="0" eb="2">
      <t>コウセイ</t>
    </rPh>
    <rPh sb="2" eb="4">
      <t>ネンキン</t>
    </rPh>
    <rPh sb="4" eb="7">
      <t>ホケンリョウ</t>
    </rPh>
    <phoneticPr fontId="2"/>
  </si>
  <si>
    <t>健康保険料</t>
    <rPh sb="0" eb="2">
      <t>ケンコウ</t>
    </rPh>
    <rPh sb="2" eb="5">
      <t>ホケンリョウ</t>
    </rPh>
    <phoneticPr fontId="2"/>
  </si>
  <si>
    <t>健康保険料・厚生年金保険料</t>
    <rPh sb="0" eb="2">
      <t>ケンコウ</t>
    </rPh>
    <rPh sb="2" eb="5">
      <t>ホケンリョウ</t>
    </rPh>
    <rPh sb="6" eb="8">
      <t>コウセイ</t>
    </rPh>
    <rPh sb="8" eb="10">
      <t>ネンキン</t>
    </rPh>
    <rPh sb="10" eb="13">
      <t>ホケンリョウ</t>
    </rPh>
    <phoneticPr fontId="2"/>
  </si>
  <si>
    <t>様式研第１１号－５（２）</t>
    <rPh sb="2" eb="3">
      <t>ケン</t>
    </rPh>
    <phoneticPr fontId="2"/>
  </si>
  <si>
    <t>農業法人等名</t>
    <phoneticPr fontId="2"/>
  </si>
  <si>
    <t>研修生氏名</t>
    <phoneticPr fontId="2"/>
  </si>
  <si>
    <t>（1）</t>
    <phoneticPr fontId="2"/>
  </si>
  <si>
    <t>内容</t>
    <rPh sb="0" eb="2">
      <t>ナイヨウ</t>
    </rPh>
    <phoneticPr fontId="2"/>
  </si>
  <si>
    <r>
      <t>オ</t>
    </r>
    <r>
      <rPr>
        <sz val="12"/>
        <rFont val="ＭＳ 明朝"/>
        <family val="1"/>
        <charset val="128"/>
      </rPr>
      <t>　</t>
    </r>
    <r>
      <rPr>
        <b/>
        <u/>
        <sz val="12"/>
        <rFont val="ＭＳ 明朝"/>
        <family val="1"/>
        <charset val="128"/>
      </rPr>
      <t>健康保険料、厚生年金保険料</t>
    </r>
    <rPh sb="2" eb="4">
      <t>ケンコウ</t>
    </rPh>
    <rPh sb="8" eb="10">
      <t>コウセイ</t>
    </rPh>
    <rPh sb="10" eb="12">
      <t>ネンキン</t>
    </rPh>
    <phoneticPr fontId="2"/>
  </si>
  <si>
    <t>　書類一式は研修終了後、最後の助成金が振り込まれた日の翌年度４月１日から起算して５年間保存してください。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1" eb="42">
      <t>ネン</t>
    </rPh>
    <rPh sb="42" eb="43">
      <t>カン</t>
    </rPh>
    <rPh sb="43" eb="45">
      <t>ホゾン</t>
    </rPh>
    <phoneticPr fontId="2"/>
  </si>
  <si>
    <t>　明細書には、研修生の月額給与○○○円×13／1000＝○○○○円と記載</t>
  </si>
  <si>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助成額は、年額上限３６，０００円。請求に当たっては、領収書の写しと研修内容がわかる書類（開催案内、レジュメ、研修スケジュール等）を添付してください。</t>
  </si>
  <si>
    <t>※上限額または、研修実施月に支払われた給与（通勤・住居手当を除く）のいずれか低い方</t>
    <phoneticPr fontId="2"/>
  </si>
  <si>
    <t/>
  </si>
  <si>
    <t>≪研修生の感想（１ヶ月の研修総括）≫</t>
    <rPh sb="1" eb="3">
      <t>ケンシュウ</t>
    </rPh>
    <rPh sb="3" eb="4">
      <t>セイ</t>
    </rPh>
    <rPh sb="5" eb="7">
      <t>カンソウ</t>
    </rPh>
    <rPh sb="10" eb="11">
      <t>ゲツ</t>
    </rPh>
    <rPh sb="12" eb="14">
      <t>ケンシュウ</t>
    </rPh>
    <rPh sb="14" eb="16">
      <t>ソウカツ</t>
    </rPh>
    <phoneticPr fontId="2"/>
  </si>
  <si>
    <t>≪研修責任者の所感（１ヶ月の研修総括）≫</t>
    <rPh sb="1" eb="3">
      <t>ケンシュウ</t>
    </rPh>
    <rPh sb="3" eb="6">
      <t>セキニンシャ</t>
    </rPh>
    <rPh sb="7" eb="9">
      <t>ショカン</t>
    </rPh>
    <rPh sb="12" eb="13">
      <t>ゲツ</t>
    </rPh>
    <rPh sb="14" eb="16">
      <t>ケンシュウ</t>
    </rPh>
    <rPh sb="16" eb="18">
      <t>ソウカツ</t>
    </rPh>
    <phoneticPr fontId="2"/>
  </si>
  <si>
    <t>※複数の指導者を設置している場合は全員署名をすること</t>
    <rPh sb="1" eb="3">
      <t>フクスウ</t>
    </rPh>
    <rPh sb="4" eb="7">
      <t>シドウシャ</t>
    </rPh>
    <rPh sb="8" eb="10">
      <t>セッチ</t>
    </rPh>
    <rPh sb="14" eb="16">
      <t>バアイ</t>
    </rPh>
    <rPh sb="17" eb="19">
      <t>ゼンイン</t>
    </rPh>
    <rPh sb="19" eb="21">
      <t>ショメイ</t>
    </rPh>
    <phoneticPr fontId="2"/>
  </si>
  <si>
    <t>研修人数</t>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</si>
  <si>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</si>
  <si>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</si>
  <si>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</si>
  <si>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</si>
  <si>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</si>
  <si>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</si>
  <si>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</si>
  <si>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</si>
  <si>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</si>
  <si>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</si>
  <si>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</si>
  <si>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</si>
  <si>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</si>
  <si>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</si>
  <si>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</si>
  <si>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</si>
  <si>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</si>
  <si>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</si>
  <si>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</si>
  <si>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</si>
  <si>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</si>
  <si>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</si>
  <si>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</si>
  <si>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</si>
  <si>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</si>
  <si>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</si>
  <si>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</si>
  <si>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</si>
  <si>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</si>
  <si>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</si>
  <si>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</si>
  <si>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①～⑤</t>
    <phoneticPr fontId="2"/>
  </si>
  <si>
    <t>①</t>
    <phoneticPr fontId="2"/>
  </si>
  <si>
    <t>⑤給与</t>
    <rPh sb="1" eb="3">
      <t>キュウヨ</t>
    </rPh>
    <phoneticPr fontId="2"/>
  </si>
  <si>
    <t>　助成額は、月額上限１年目１５３，１００円（H29.11月～：１５８，０００円）、２年目は９７，０００円,または研修実施月に研修生に支払った給与（通勤・住居手当を除く）及び労働保険料等（事業主負担分）の合計月額のいずれか低い方を上限に最長２４ヶ月です。</t>
    <rPh sb="11" eb="13">
      <t>ネンメ</t>
    </rPh>
    <rPh sb="20" eb="21">
      <t>エン</t>
    </rPh>
    <rPh sb="28" eb="29">
      <t>ガツ</t>
    </rPh>
    <rPh sb="38" eb="39">
      <t>エン</t>
    </rPh>
    <rPh sb="42" eb="44">
      <t>ネンメ</t>
    </rPh>
    <rPh sb="51" eb="52">
      <t>エン</t>
    </rPh>
    <rPh sb="56" eb="58">
      <t>ケンシュウ</t>
    </rPh>
    <rPh sb="58" eb="60">
      <t>ジッシ</t>
    </rPh>
    <rPh sb="60" eb="61">
      <t>ヅキ</t>
    </rPh>
    <rPh sb="70" eb="72">
      <t>キュウヨ</t>
    </rPh>
    <rPh sb="73" eb="75">
      <t>ツウキン</t>
    </rPh>
    <rPh sb="76" eb="78">
      <t>ジュウキョ</t>
    </rPh>
    <rPh sb="78" eb="80">
      <t>テアテ</t>
    </rPh>
    <rPh sb="81" eb="82">
      <t>ノゾ</t>
    </rPh>
    <rPh sb="84" eb="85">
      <t>オヨ</t>
    </rPh>
    <rPh sb="86" eb="88">
      <t>ロウドウ</t>
    </rPh>
    <rPh sb="88" eb="91">
      <t>ホケンリョウ</t>
    </rPh>
    <rPh sb="91" eb="92">
      <t>トウ</t>
    </rPh>
    <rPh sb="96" eb="99">
      <t>フタンブン</t>
    </rPh>
    <phoneticPr fontId="2"/>
  </si>
  <si>
    <t>①～⑥</t>
    <phoneticPr fontId="2"/>
  </si>
  <si>
    <t>研修
内容</t>
    <rPh sb="0" eb="2">
      <t>ケンシュウ</t>
    </rPh>
    <rPh sb="3" eb="5">
      <t>ナイヨウ</t>
    </rPh>
    <phoneticPr fontId="2"/>
  </si>
  <si>
    <t>指導
者名</t>
    <rPh sb="0" eb="2">
      <t>シドウ</t>
    </rPh>
    <rPh sb="3" eb="4">
      <t>シャ</t>
    </rPh>
    <rPh sb="4" eb="5">
      <t>メイ</t>
    </rPh>
    <phoneticPr fontId="2"/>
  </si>
  <si>
    <t>研修
時間</t>
    <rPh sb="0" eb="2">
      <t>ケンシュウ</t>
    </rPh>
    <rPh sb="3" eb="5">
      <t>ジカン</t>
    </rPh>
    <phoneticPr fontId="2"/>
  </si>
  <si>
    <t>研修
内容</t>
    <rPh sb="0" eb="2">
      <t>ケンシュウ</t>
    </rPh>
    <phoneticPr fontId="2"/>
  </si>
  <si>
    <t>●労災保険料  平成30年度（平成27年4月1日から変更なし）13／1000）</t>
    <phoneticPr fontId="2"/>
  </si>
  <si>
    <t>●雇用保険料  平成30年度（平成29年4月1日より改定）7／1000）</t>
    <phoneticPr fontId="2"/>
  </si>
  <si>
    <t>　明細書には、研修生の月額給与○○○円×7／1000＝○○○○円と記載</t>
    <phoneticPr fontId="2"/>
  </si>
  <si>
    <r>
      <t>平成30年度</t>
    </r>
    <r>
      <rPr>
        <sz val="12"/>
        <rFont val="ＭＳ Ｐゴシック"/>
        <family val="3"/>
        <charset val="128"/>
      </rPr>
      <t>（平成29年4月1日より改定）</t>
    </r>
    <phoneticPr fontId="2"/>
  </si>
  <si>
    <r>
      <t>平成30年度</t>
    </r>
    <r>
      <rPr>
        <sz val="12"/>
        <rFont val="ＭＳ Ｐゴシック"/>
        <family val="3"/>
        <charset val="128"/>
      </rPr>
      <t>（平成27年4月1日から変更なし）</t>
    </r>
    <phoneticPr fontId="2"/>
  </si>
  <si>
    <t>上限額</t>
    <rPh sb="0" eb="2">
      <t>ジョウゲン</t>
    </rPh>
    <rPh sb="2" eb="3">
      <t>ガク</t>
    </rPh>
    <phoneticPr fontId="2"/>
  </si>
  <si>
    <t>※Ｈ30年11月～　上限額　162,900円</t>
    <rPh sb="4" eb="5">
      <t>ネン</t>
    </rPh>
    <rPh sb="7" eb="8">
      <t>ガツ</t>
    </rPh>
    <rPh sb="10" eb="12">
      <t>ジョウゲン</t>
    </rPh>
    <rPh sb="12" eb="13">
      <t>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</si>
</sst>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411]ge\.m\.d;@"/>
    <numFmt numFmtId="191" formatCode="d;@"/>
    <numFmt numFmtId="192" formatCode="yyyy/m/d;@"/>
    <numFmt numFmtId="193" formatCode="[$-411]ggge&quot;年&quot;m&quot;月分&quot;;@"/>
    <numFmt numFmtId="194" formatCode="&quot;（ &quot;[$-411]ggge&quot;年&quot;m&quot;月 ）&quot;;@"/>
    <numFmt numFmtId="195" formatCode="[h]:mm"/>
    <numFmt numFmtId="196" formatCode="[$-411]ggge&quot;年&quot;m&quot;月支払給与額&quot;;@"/>
    <numFmt numFmtId="197" formatCode="ggge&quot;年&quot;m&quot;月&quot;d&quot;日&quot;\(aaa\)"/>
    <numFmt numFmtId="198" formatCode="\(\ \ \ h&quot;時間   &quot;mm&quot;分&quot;\)"/>
    <numFmt numFmtId="199" formatCode="\ \ [h]&quot;時間     &quot;mm&quot;分&quot;\ "/>
    <numFmt numFmtId="200" formatCode="\ \ \ [h]&quot;時間     &quot;mm&quot;分&quot;\ "/>
    <numFmt numFmtId="201" formatCode="&quot;研修生氏名：&quot;@"/>
    <numFmt numFmtId="202" formatCode="@&quot;開&quot;&quot;始&quot;"/>
    <numFmt numFmtId="203" formatCode="[DBNum3]&quot;〈&quot;[$-411]ggge&quot;年&quot;m&quot;月研修開始〉&quot;;@"/>
    <numFmt numFmtId="204" formatCode="[$-411]ggge&quot;年&quot;m&quot;月上限額&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u/>
      <sz val="11"/>
      <color indexed="12"/>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b/>
      <sz val="14"/>
      <color theme="1"/>
      <name val="ＭＳ Ｐゴシック"/>
      <family val="3"/>
      <charset val="128"/>
      <scheme val="minor"/>
    </font>
    <font>
      <sz val="14"/>
      <color rgb="FFFF0000"/>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1"/>
      <color rgb="FF0066FF"/>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b/>
      <sz val="18"/>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b/>
      <sz val="12"/>
      <color theme="1"/>
      <name val="ＭＳ Ｐゴシック"/>
      <family val="3"/>
      <charset val="128"/>
      <scheme val="minor"/>
    </font>
    <font>
      <sz val="11"/>
      <color rgb="FF0070C0"/>
      <name val="Meiryo UI"/>
      <family val="3"/>
      <charset val="128"/>
    </font>
    <font>
      <sz val="11"/>
      <color rgb="FFFF0000"/>
      <name val="ＭＳ Ｐゴシック"/>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11"/>
      <color rgb="FF0070C0"/>
      <name val="Meiryo UI"/>
      <family val="3"/>
      <charset val="128"/>
    </font>
    <font>
      <sz val="10"/>
      <color theme="0" tint="-0.14999847407452621"/>
      <name val="Meiryo UI"/>
      <family val="3"/>
      <charset val="128"/>
    </font>
    <font>
      <sz val="16"/>
      <color rgb="FF0070C0"/>
      <name val="ＭＳ Ｐゴシック"/>
      <family val="3"/>
      <charset val="128"/>
    </font>
    <font>
      <b/>
      <sz val="9"/>
      <name val="メイリオ"/>
      <family val="3"/>
      <charset val="128"/>
    </font>
    <font>
      <sz val="11"/>
      <name val="ＭＳ Ｐゴシック"/>
      <family val="3"/>
      <charset val="128"/>
      <scheme val="minor"/>
    </font>
    <font>
      <sz val="13"/>
      <name val="ＭＳ Ｐゴシック"/>
      <family val="3"/>
      <charset val="128"/>
    </font>
    <font>
      <sz val="11"/>
      <color rgb="FFFF3399"/>
      <name val="ＭＳ Ｐゴシック"/>
      <family val="3"/>
      <charset val="128"/>
    </font>
    <font>
      <b/>
      <sz val="12"/>
      <color rgb="FFFF0000"/>
      <name val="Meiryo UI"/>
      <family val="3"/>
      <charset val="128"/>
    </font>
    <font>
      <sz val="11"/>
      <color theme="0"/>
      <name val="ＭＳ Ｐゴシック"/>
      <family val="3"/>
      <charset val="128"/>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rgb="FFFFFF00"/>
        <bgColor indexed="64"/>
      </patternFill>
    </fill>
    <fill>
      <patternFill patternType="solid">
        <fgColor rgb="FFD9FFD9"/>
        <bgColor indexed="64"/>
      </patternFill>
    </fill>
  </fills>
  <borders count="17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style="medium">
        <color rgb="FFFF3399"/>
      </left>
      <right style="medium">
        <color rgb="FFFF3399"/>
      </right>
      <top style="medium">
        <color rgb="FFFF3399"/>
      </top>
      <bottom style="medium">
        <color rgb="FFFF3399"/>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diagonalDown="1">
      <left/>
      <right style="thin">
        <color indexed="64"/>
      </right>
      <top style="double">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thin">
        <color indexed="64"/>
      </left>
      <right style="hair">
        <color indexed="64"/>
      </right>
      <top/>
      <bottom/>
      <diagonal/>
    </border>
  </borders>
  <cellStyleXfs count="5">
    <xf numFmtId="0" fontId="0" fillId="0" borderId="0"/>
    <xf numFmtId="0" fontId="46" fillId="0" borderId="0" applyNumberFormat="0" applyFill="0" applyBorder="0" applyAlignment="0" applyProtection="0"/>
    <xf numFmtId="38" fontId="1" fillId="0" borderId="0" applyFont="0" applyFill="0" applyBorder="0" applyAlignment="0" applyProtection="0"/>
    <xf numFmtId="0" fontId="45" fillId="0" borderId="0">
      <alignment vertical="center"/>
    </xf>
    <xf numFmtId="0" fontId="47" fillId="2" borderId="0" applyNumberFormat="0" applyBorder="0" applyAlignment="0" applyProtection="0">
      <alignment vertical="center"/>
    </xf>
  </cellStyleXfs>
  <cellXfs count="99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8" fillId="0" borderId="0" xfId="0" applyFont="1" applyAlignment="1" applyProtection="1"/>
    <xf numFmtId="0" fontId="48"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9"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8" xfId="0" applyFont="1" applyFill="1" applyBorder="1" applyAlignment="1" applyProtection="1">
      <alignment horizontal="center" vertical="center" wrapText="1"/>
    </xf>
    <xf numFmtId="0" fontId="50"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1" fillId="0" borderId="119"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2" fillId="0" borderId="119" xfId="0" applyFont="1" applyBorder="1" applyAlignment="1" applyProtection="1">
      <alignment horizontal="center" vertical="top" wrapText="1"/>
    </xf>
    <xf numFmtId="185" fontId="5" fillId="4" borderId="118"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2" fillId="0" borderId="120" xfId="0" applyFont="1" applyBorder="1" applyAlignment="1" applyProtection="1">
      <alignment horizontal="center" vertical="top" wrapText="1"/>
    </xf>
    <xf numFmtId="0" fontId="6" fillId="0" borderId="118"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9"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85" fontId="5" fillId="4" borderId="119" xfId="0" applyNumberFormat="1" applyFont="1" applyFill="1" applyBorder="1" applyAlignment="1" applyProtection="1">
      <alignment horizontal="center" vertical="center" wrapText="1"/>
    </xf>
    <xf numFmtId="0" fontId="6" fillId="0" borderId="121"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2"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3"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0" xfId="0" applyFill="1" applyBorder="1" applyAlignment="1" applyProtection="1">
      <alignment horizontal="righ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0" fillId="3" borderId="46" xfId="0" applyFill="1" applyBorder="1" applyAlignment="1" applyProtection="1">
      <alignment horizontal="right" vertical="center"/>
    </xf>
    <xf numFmtId="0" fontId="4" fillId="3" borderId="0" xfId="0" applyFont="1" applyFill="1" applyBorder="1" applyAlignment="1" applyProtection="1">
      <alignment horizont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4" fillId="3" borderId="0" xfId="0" applyFont="1" applyFill="1" applyBorder="1" applyAlignment="1" applyProtection="1">
      <alignment horizontal="left"/>
    </xf>
    <xf numFmtId="0" fontId="51"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5"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5" fillId="0" borderId="120"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3" borderId="0" xfId="0" applyNumberFormat="1" applyFont="1" applyFill="1" applyBorder="1" applyAlignment="1" applyProtection="1">
      <alignment horizontal="right"/>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9"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46" fillId="0" borderId="0" xfId="1" applyFont="1" applyFill="1" applyAlignment="1" applyProtection="1">
      <alignment vertical="center"/>
      <protection locked="0" hidden="1"/>
    </xf>
    <xf numFmtId="0" fontId="57" fillId="3" borderId="0" xfId="0" applyFont="1" applyFill="1" applyBorder="1" applyAlignment="1" applyProtection="1">
      <alignment horizontal="left"/>
    </xf>
    <xf numFmtId="0" fontId="58" fillId="3" borderId="0" xfId="0" applyFont="1" applyFill="1" applyBorder="1" applyAlignment="1" applyProtection="1">
      <alignment horizontal="center"/>
    </xf>
    <xf numFmtId="0" fontId="59" fillId="0" borderId="0" xfId="0" applyFont="1" applyFill="1" applyBorder="1" applyAlignment="1" applyProtection="1"/>
    <xf numFmtId="0" fontId="60" fillId="0" borderId="0" xfId="0" applyFont="1" applyFill="1" applyBorder="1" applyAlignment="1" applyProtection="1"/>
    <xf numFmtId="0" fontId="28" fillId="0" borderId="0" xfId="0" applyFont="1" applyFill="1" applyBorder="1" applyAlignment="1" applyProtection="1"/>
    <xf numFmtId="0" fontId="61" fillId="0" borderId="0" xfId="0" applyFont="1" applyFill="1" applyBorder="1" applyAlignment="1" applyProtection="1">
      <alignment horizontal="right" vertical="center"/>
    </xf>
    <xf numFmtId="0" fontId="4" fillId="0" borderId="0" xfId="0" applyFont="1" applyFill="1"/>
    <xf numFmtId="0" fontId="0" fillId="0" borderId="0" xfId="0" applyFill="1" applyAlignment="1" applyProtection="1">
      <alignment vertical="center"/>
      <protection hidden="1"/>
    </xf>
    <xf numFmtId="0" fontId="46" fillId="0" borderId="0" xfId="1" applyFill="1" applyProtection="1">
      <protection hidden="1"/>
    </xf>
    <xf numFmtId="0" fontId="0" fillId="0" borderId="0" xfId="0" applyFill="1" applyProtection="1">
      <protection hidden="1"/>
    </xf>
    <xf numFmtId="0" fontId="62" fillId="0" borderId="0" xfId="0" applyFont="1" applyFill="1" applyAlignment="1" applyProtection="1"/>
    <xf numFmtId="0" fontId="0" fillId="0" borderId="0" xfId="0" applyFill="1" applyBorder="1" applyAlignment="1" applyProtection="1">
      <alignment vertical="center"/>
    </xf>
    <xf numFmtId="0" fontId="0" fillId="0" borderId="0" xfId="0" applyFill="1" applyBorder="1" applyAlignment="1" applyProtection="1">
      <alignment vertical="center"/>
      <protection hidden="1"/>
    </xf>
    <xf numFmtId="0" fontId="46" fillId="0" borderId="0" xfId="1" applyFill="1" applyAlignment="1" applyProtection="1">
      <alignment vertical="center"/>
      <protection hidden="1"/>
    </xf>
    <xf numFmtId="3" fontId="63"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0" fontId="62" fillId="0" borderId="0" xfId="0" applyFont="1" applyFill="1" applyAlignment="1" applyProtection="1">
      <alignment horizontal="left"/>
    </xf>
    <xf numFmtId="178" fontId="0" fillId="0" borderId="0" xfId="0" applyNumberFormat="1" applyFill="1" applyAlignment="1" applyProtection="1">
      <alignment horizontal="left"/>
    </xf>
    <xf numFmtId="0" fontId="62" fillId="0" borderId="0" xfId="0" applyNumberFormat="1" applyFont="1" applyFill="1" applyAlignment="1" applyProtection="1">
      <alignment horizontal="left"/>
    </xf>
    <xf numFmtId="178" fontId="0" fillId="0" borderId="0" xfId="0" applyNumberFormat="1" applyFill="1" applyAlignment="1" applyProtection="1">
      <alignment vertical="center"/>
    </xf>
    <xf numFmtId="0" fontId="56" fillId="0" borderId="0" xfId="0" applyFont="1" applyFill="1" applyAlignment="1" applyProtection="1">
      <alignment vertical="center"/>
    </xf>
    <xf numFmtId="178" fontId="62" fillId="0" borderId="0" xfId="0" applyNumberFormat="1" applyFont="1" applyFill="1" applyAlignment="1" applyProtection="1">
      <alignment vertical="center"/>
    </xf>
    <xf numFmtId="188" fontId="62" fillId="0" borderId="0" xfId="0" applyNumberFormat="1" applyFont="1" applyFill="1" applyAlignment="1" applyProtection="1">
      <alignment vertical="center"/>
    </xf>
    <xf numFmtId="178" fontId="62" fillId="0" borderId="0" xfId="0" quotePrefix="1" applyNumberFormat="1" applyFont="1" applyFill="1" applyAlignment="1" applyProtection="1">
      <alignment horizontal="left" vertical="center"/>
    </xf>
    <xf numFmtId="178" fontId="62" fillId="0" borderId="0" xfId="0" applyNumberFormat="1" applyFont="1" applyFill="1" applyAlignment="1" applyProtection="1">
      <alignment horizontal="left" vertical="center"/>
    </xf>
    <xf numFmtId="0" fontId="64" fillId="0" borderId="0" xfId="0" applyFont="1" applyFill="1" applyAlignment="1" applyProtection="1">
      <alignment horizontal="right" vertical="center"/>
    </xf>
    <xf numFmtId="14" fontId="65"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4" fillId="0" borderId="0" xfId="0" applyFont="1" applyFill="1" applyAlignment="1" applyProtection="1">
      <alignment horizontal="right" vertical="center"/>
    </xf>
    <xf numFmtId="0" fontId="0" fillId="0" borderId="0" xfId="0" applyFill="1" applyBorder="1" applyAlignment="1" applyProtection="1">
      <alignment horizontal="left" vertical="center"/>
    </xf>
    <xf numFmtId="178" fontId="55" fillId="0" borderId="0" xfId="0" quotePrefix="1" applyNumberFormat="1" applyFont="1" applyFill="1" applyBorder="1" applyAlignment="1">
      <alignment horizontal="left" vertical="center" readingOrder="1"/>
    </xf>
    <xf numFmtId="191" fontId="55" fillId="0" borderId="0" xfId="0" applyNumberFormat="1" applyFont="1" applyFill="1" applyBorder="1" applyAlignment="1">
      <alignment horizontal="left" vertical="center" wrapText="1" readingOrder="1"/>
    </xf>
    <xf numFmtId="178" fontId="0" fillId="0" borderId="0" xfId="0" applyNumberFormat="1" applyFill="1" applyBorder="1" applyAlignment="1" applyProtection="1">
      <alignment horizontal="left" vertical="center"/>
    </xf>
    <xf numFmtId="178" fontId="0" fillId="0" borderId="0" xfId="0" applyNumberFormat="1" applyFont="1" applyFill="1" applyAlignment="1" applyProtection="1">
      <alignment horizontal="left" vertical="center"/>
    </xf>
    <xf numFmtId="0" fontId="0" fillId="0" borderId="0" xfId="0" applyFont="1" applyFill="1" applyAlignment="1" applyProtection="1">
      <alignment horizontal="right" vertical="center"/>
    </xf>
    <xf numFmtId="0" fontId="0" fillId="0" borderId="0" xfId="0" applyFill="1" applyAlignment="1" applyProtection="1">
      <alignment horizontal="right" vertical="center"/>
    </xf>
    <xf numFmtId="14" fontId="0" fillId="0" borderId="0" xfId="0" applyNumberFormat="1" applyFill="1" applyAlignment="1" applyProtection="1">
      <alignment vertical="center"/>
    </xf>
    <xf numFmtId="178" fontId="66" fillId="0" borderId="0" xfId="0" applyNumberFormat="1" applyFont="1" applyFill="1" applyAlignment="1" applyProtection="1">
      <alignment horizontal="left" vertical="center"/>
    </xf>
    <xf numFmtId="0" fontId="62" fillId="0" borderId="38" xfId="0" applyFont="1" applyFill="1" applyBorder="1" applyAlignment="1" applyProtection="1">
      <alignment horizontal="left"/>
    </xf>
    <xf numFmtId="178" fontId="0" fillId="0" borderId="40" xfId="0" applyNumberFormat="1" applyFill="1" applyBorder="1" applyAlignment="1" applyProtection="1">
      <alignment horizontal="left"/>
    </xf>
    <xf numFmtId="0" fontId="62" fillId="0" borderId="40" xfId="0" applyNumberFormat="1" applyFont="1" applyFill="1" applyBorder="1" applyAlignment="1" applyProtection="1">
      <alignment horizontal="left"/>
    </xf>
    <xf numFmtId="0" fontId="62" fillId="0" borderId="39" xfId="0" applyFont="1" applyFill="1" applyBorder="1" applyAlignment="1" applyProtection="1">
      <alignment horizontal="left"/>
    </xf>
    <xf numFmtId="178" fontId="63" fillId="0" borderId="0" xfId="0" applyNumberFormat="1" applyFont="1" applyFill="1" applyBorder="1" applyAlignment="1" applyProtection="1">
      <alignment horizontal="left" vertical="center"/>
    </xf>
    <xf numFmtId="3" fontId="63" fillId="0" borderId="0" xfId="0" applyNumberFormat="1" applyFont="1" applyFill="1" applyBorder="1" applyAlignment="1" applyProtection="1">
      <alignment horizontal="left" vertical="center"/>
    </xf>
    <xf numFmtId="0" fontId="67" fillId="0" borderId="0" xfId="0" applyNumberFormat="1" applyFont="1" applyFill="1" applyAlignment="1">
      <alignment vertical="center"/>
    </xf>
    <xf numFmtId="0" fontId="0" fillId="0" borderId="0" xfId="0" applyFill="1" applyAlignment="1" applyProtection="1">
      <alignment vertical="center" wrapText="1"/>
    </xf>
    <xf numFmtId="0" fontId="48" fillId="0" borderId="0" xfId="0" applyFont="1" applyFill="1" applyAlignment="1" applyProtection="1"/>
    <xf numFmtId="0" fontId="48"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2" fillId="0" borderId="0" xfId="0" applyFont="1" applyFill="1" applyBorder="1" applyAlignment="1" applyProtection="1">
      <alignment horizontal="center" vertical="top" wrapText="1"/>
    </xf>
    <xf numFmtId="185" fontId="5" fillId="0" borderId="122" xfId="0" applyNumberFormat="1" applyFont="1" applyFill="1" applyBorder="1" applyAlignment="1" applyProtection="1">
      <alignment horizontal="center" vertical="center" wrapText="1"/>
    </xf>
    <xf numFmtId="0" fontId="6" fillId="0" borderId="122"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5" fillId="0" borderId="0" xfId="0" applyFont="1" applyFill="1" applyBorder="1" applyAlignment="1" applyProtection="1">
      <alignment horizontal="center" vertical="top"/>
    </xf>
    <xf numFmtId="185" fontId="68" fillId="0" borderId="0" xfId="0" applyNumberFormat="1" applyFont="1" applyFill="1" applyBorder="1" applyAlignment="1" applyProtection="1">
      <alignment horizontal="center" vertical="center" wrapText="1"/>
    </xf>
    <xf numFmtId="0" fontId="55" fillId="0" borderId="0" xfId="0" applyFont="1" applyFill="1" applyBorder="1" applyAlignment="1" applyProtection="1">
      <alignment vertical="center" wrapText="1"/>
    </xf>
    <xf numFmtId="0" fontId="55" fillId="0" borderId="0" xfId="0" applyFont="1" applyFill="1" applyBorder="1" applyAlignment="1" applyProtection="1">
      <alignment horizontal="center" vertical="top" wrapText="1"/>
    </xf>
    <xf numFmtId="0" fontId="69" fillId="0" borderId="0"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wrapText="1"/>
    </xf>
    <xf numFmtId="0" fontId="55"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6" fillId="0" borderId="0" xfId="1" applyFill="1" applyProtection="1">
      <protection locked="0" hidden="1"/>
    </xf>
    <xf numFmtId="38" fontId="4" fillId="0" borderId="0" xfId="2" applyFont="1" applyFill="1" applyBorder="1" applyProtection="1"/>
    <xf numFmtId="190" fontId="5" fillId="0" borderId="55" xfId="0" applyNumberFormat="1" applyFont="1" applyFill="1" applyBorder="1" applyAlignment="1" applyProtection="1">
      <alignment horizontal="center" vertical="center" shrinkToFit="1"/>
      <protection locked="0"/>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37"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7" fillId="0" borderId="0" xfId="1" applyFont="1" applyFill="1" applyProtection="1">
      <protection hidden="1"/>
    </xf>
    <xf numFmtId="0" fontId="46" fillId="0" borderId="0" xfId="1" applyFont="1" applyFill="1" applyAlignment="1" applyProtection="1">
      <alignment vertical="center"/>
      <protection hidden="1"/>
    </xf>
    <xf numFmtId="0" fontId="0" fillId="0" borderId="0" xfId="0" applyFill="1" applyProtection="1"/>
    <xf numFmtId="191" fontId="55" fillId="0" borderId="0" xfId="0" quotePrefix="1" applyNumberFormat="1" applyFont="1" applyFill="1" applyBorder="1" applyAlignment="1" applyProtection="1">
      <alignment horizontal="center" vertical="center" wrapText="1" readingOrder="1"/>
    </xf>
    <xf numFmtId="0" fontId="31" fillId="0" borderId="0" xfId="0" applyNumberFormat="1" applyFont="1" applyFill="1" applyBorder="1" applyAlignment="1" applyProtection="1">
      <alignment horizontal="left"/>
    </xf>
    <xf numFmtId="0" fontId="32" fillId="0" borderId="0" xfId="0" applyNumberFormat="1" applyFont="1" applyFill="1" applyBorder="1" applyAlignment="1" applyProtection="1">
      <alignment horizontal="center" vertical="center"/>
    </xf>
    <xf numFmtId="0" fontId="1" fillId="3" borderId="0" xfId="0" applyFont="1" applyFill="1" applyAlignment="1">
      <alignment horizontal="centerContinuous"/>
    </xf>
    <xf numFmtId="0" fontId="6" fillId="0" borderId="0" xfId="0" applyFont="1" applyAlignment="1"/>
    <xf numFmtId="0" fontId="6" fillId="0" borderId="120" xfId="0" applyFont="1" applyBorder="1" applyAlignment="1" applyProtection="1">
      <alignment horizontal="center"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7" fillId="0" borderId="0" xfId="0" applyFont="1" applyFill="1" applyAlignment="1" applyProtection="1">
      <alignment wrapText="1" shrinkToFit="1"/>
    </xf>
    <xf numFmtId="0" fontId="84" fillId="0" borderId="0" xfId="0" applyFont="1" applyFill="1" applyBorder="1" applyAlignment="1" applyProtection="1">
      <alignment horizontal="center" wrapText="1"/>
    </xf>
    <xf numFmtId="49" fontId="4" fillId="3" borderId="0" xfId="2" applyNumberFormat="1" applyFont="1" applyFill="1" applyBorder="1" applyAlignment="1" applyProtection="1">
      <alignment horizontal="right" shrinkToFit="1"/>
    </xf>
    <xf numFmtId="0" fontId="18" fillId="3" borderId="0" xfId="0" applyFont="1" applyFill="1" applyAlignment="1" applyProtection="1"/>
    <xf numFmtId="0" fontId="0" fillId="3" borderId="0" xfId="0" applyFill="1" applyAlignment="1" applyProtection="1">
      <alignment horizontal="right" vertical="center"/>
    </xf>
    <xf numFmtId="0" fontId="86" fillId="3" borderId="0" xfId="0" applyFont="1" applyFill="1" applyAlignment="1" applyProtection="1">
      <alignment vertical="center"/>
    </xf>
    <xf numFmtId="0" fontId="4" fillId="3" borderId="0" xfId="0" quotePrefix="1" applyFont="1" applyFill="1" applyBorder="1" applyAlignment="1">
      <alignment horizontal="right" vertical="top"/>
    </xf>
    <xf numFmtId="0" fontId="6" fillId="0" borderId="119" xfId="0" applyFont="1" applyBorder="1" applyAlignment="1" applyProtection="1">
      <alignment horizontal="center" vertical="top" wrapText="1"/>
    </xf>
    <xf numFmtId="0" fontId="6" fillId="0" borderId="120" xfId="0" applyFont="1" applyBorder="1" applyAlignment="1" applyProtection="1">
      <alignment horizontal="center" vertical="top" wrapText="1"/>
    </xf>
    <xf numFmtId="0" fontId="6" fillId="0" borderId="121" xfId="0" applyFont="1" applyBorder="1" applyAlignment="1" applyProtection="1">
      <alignment horizontal="center" vertical="top" wrapText="1"/>
    </xf>
    <xf numFmtId="0" fontId="87" fillId="4" borderId="118" xfId="0" applyFont="1" applyFill="1" applyBorder="1" applyAlignment="1" applyProtection="1">
      <alignment horizontal="center" vertical="center" wrapText="1"/>
    </xf>
    <xf numFmtId="0" fontId="88" fillId="0" borderId="6" xfId="0" applyFont="1" applyBorder="1" applyAlignment="1" applyProtection="1">
      <alignment horizontal="left" vertical="center" wrapText="1"/>
    </xf>
    <xf numFmtId="185" fontId="87" fillId="4" borderId="118" xfId="0" applyNumberFormat="1" applyFont="1" applyFill="1" applyBorder="1" applyAlignment="1" applyProtection="1">
      <alignment horizontal="center" vertical="center" wrapText="1"/>
    </xf>
    <xf numFmtId="0" fontId="89" fillId="0" borderId="121" xfId="0" applyFont="1" applyBorder="1" applyAlignment="1" applyProtection="1">
      <alignment vertical="center" wrapText="1"/>
    </xf>
    <xf numFmtId="0" fontId="58" fillId="0" borderId="118" xfId="0" applyFont="1" applyBorder="1" applyAlignment="1" applyProtection="1">
      <alignment horizontal="center" vertical="center" wrapText="1"/>
    </xf>
    <xf numFmtId="0" fontId="90" fillId="0" borderId="6" xfId="0" applyFont="1" applyBorder="1" applyAlignment="1" applyProtection="1">
      <alignment horizontal="center" vertical="center" wrapText="1"/>
    </xf>
    <xf numFmtId="185" fontId="5" fillId="4" borderId="124"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201" fontId="0" fillId="3" borderId="0" xfId="0" applyNumberFormat="1" applyFill="1" applyAlignment="1" applyProtection="1">
      <alignment vertical="center"/>
    </xf>
    <xf numFmtId="201" fontId="0" fillId="3" borderId="0" xfId="0" applyNumberFormat="1" applyFont="1" applyFill="1" applyAlignment="1" applyProtection="1">
      <alignment vertical="center"/>
    </xf>
    <xf numFmtId="0" fontId="29" fillId="0" borderId="0" xfId="0" applyFont="1" applyFill="1" applyBorder="1" applyAlignment="1" applyProtection="1">
      <alignment vertical="center" shrinkToFit="1"/>
    </xf>
    <xf numFmtId="0" fontId="28" fillId="0" borderId="0" xfId="0" applyFont="1" applyFill="1" applyBorder="1" applyAlignment="1" applyProtection="1">
      <alignment horizontal="center" vertical="center" shrinkToFit="1"/>
    </xf>
    <xf numFmtId="178" fontId="28" fillId="0" borderId="0" xfId="0" applyNumberFormat="1" applyFont="1" applyFill="1" applyBorder="1" applyAlignment="1" applyProtection="1">
      <alignment horizontal="center" vertical="center" shrinkToFit="1"/>
    </xf>
    <xf numFmtId="0" fontId="35"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1"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top" textRotation="255"/>
    </xf>
    <xf numFmtId="0" fontId="42" fillId="0" borderId="0" xfId="0" applyFont="1" applyBorder="1" applyAlignment="1">
      <alignment horizontal="left" vertical="center"/>
    </xf>
    <xf numFmtId="0" fontId="4" fillId="3" borderId="0" xfId="0" applyFont="1" applyFill="1" applyBorder="1" applyAlignment="1">
      <alignment horizontal="left" vertical="center"/>
    </xf>
    <xf numFmtId="183" fontId="31" fillId="0" borderId="126" xfId="0" applyNumberFormat="1" applyFont="1" applyBorder="1" applyAlignment="1" applyProtection="1">
      <alignment horizontal="center" vertical="center" shrinkToFit="1"/>
    </xf>
    <xf numFmtId="188" fontId="31" fillId="0" borderId="127" xfId="0" applyNumberFormat="1" applyFont="1" applyFill="1" applyBorder="1" applyAlignment="1" applyProtection="1">
      <alignment shrinkToFit="1"/>
    </xf>
    <xf numFmtId="0" fontId="31" fillId="0" borderId="135"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6"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3"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6" xfId="0" applyFont="1" applyFill="1" applyBorder="1" applyAlignment="1" applyProtection="1">
      <alignment shrinkToFit="1"/>
    </xf>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2" fontId="31" fillId="0" borderId="125" xfId="0" applyNumberFormat="1" applyFont="1" applyFill="1" applyBorder="1" applyAlignment="1" applyProtection="1">
      <alignment vertical="center" shrinkToFit="1"/>
    </xf>
    <xf numFmtId="0" fontId="28" fillId="0" borderId="125" xfId="0" applyFont="1" applyBorder="1" applyAlignment="1">
      <alignment shrinkToFit="1"/>
    </xf>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1" fillId="0" borderId="0" xfId="0" applyFont="1" applyFill="1" applyAlignment="1" applyProtection="1">
      <alignment horizontal="right" shrinkToFit="1"/>
    </xf>
    <xf numFmtId="176" fontId="72" fillId="0" borderId="0" xfId="0" applyNumberFormat="1" applyFont="1" applyFill="1" applyAlignment="1" applyProtection="1">
      <alignment horizontal="right" shrinkToFit="1"/>
    </xf>
    <xf numFmtId="176" fontId="72" fillId="0" borderId="0" xfId="0" applyNumberFormat="1" applyFont="1" applyFill="1" applyBorder="1" applyAlignment="1" applyProtection="1">
      <alignment shrinkToFit="1"/>
    </xf>
    <xf numFmtId="0" fontId="39" fillId="0" borderId="0" xfId="0" applyFont="1" applyFill="1" applyAlignment="1" applyProtection="1">
      <alignment shrinkToFit="1"/>
    </xf>
    <xf numFmtId="0" fontId="39" fillId="0" borderId="0" xfId="0" applyFont="1" applyFill="1" applyAlignment="1" applyProtection="1">
      <alignment horizontal="left" shrinkToFit="1"/>
    </xf>
    <xf numFmtId="0" fontId="76"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5"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1"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5"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37"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8" fillId="0" borderId="137" xfId="0" applyFont="1" applyFill="1" applyBorder="1" applyAlignment="1" applyProtection="1">
      <alignment shrinkToFit="1"/>
    </xf>
    <xf numFmtId="0" fontId="71"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38" fontId="78" fillId="0" borderId="142" xfId="0" applyNumberFormat="1" applyFont="1" applyFill="1" applyBorder="1" applyAlignment="1" applyProtection="1">
      <alignment vertical="center" shrinkToFit="1"/>
    </xf>
    <xf numFmtId="38" fontId="78" fillId="0" borderId="142" xfId="2" applyFont="1" applyFill="1" applyBorder="1" applyAlignment="1" applyProtection="1">
      <alignment shrinkToFit="1"/>
    </xf>
    <xf numFmtId="38" fontId="31" fillId="0" borderId="0" xfId="2" applyFont="1" applyFill="1" applyBorder="1" applyAlignment="1" applyProtection="1">
      <alignment shrinkToFit="1"/>
    </xf>
    <xf numFmtId="176" fontId="71" fillId="0" borderId="0" xfId="0" applyNumberFormat="1" applyFont="1" applyFill="1" applyBorder="1" applyAlignment="1" applyProtection="1">
      <alignment horizontal="right" shrinkToFit="1"/>
    </xf>
    <xf numFmtId="176" fontId="82" fillId="0" borderId="6" xfId="2" applyNumberFormat="1" applyFont="1" applyFill="1" applyBorder="1" applyAlignment="1">
      <alignment horizontal="right" shrinkToFit="1"/>
    </xf>
    <xf numFmtId="176" fontId="83" fillId="0" borderId="0" xfId="2" applyNumberFormat="1" applyFont="1" applyFill="1" applyBorder="1" applyAlignment="1">
      <alignment shrinkToFit="1"/>
    </xf>
    <xf numFmtId="0" fontId="78" fillId="0" borderId="142" xfId="0" applyFont="1" applyFill="1" applyBorder="1" applyAlignment="1" applyProtection="1">
      <alignment shrinkToFit="1"/>
    </xf>
    <xf numFmtId="0" fontId="78" fillId="0" borderId="144" xfId="0" applyFont="1" applyFill="1" applyBorder="1" applyAlignment="1" applyProtection="1">
      <alignment shrinkToFit="1"/>
    </xf>
    <xf numFmtId="0" fontId="79" fillId="0" borderId="136" xfId="1" applyFont="1" applyFill="1" applyBorder="1" applyAlignment="1" applyProtection="1">
      <alignment shrinkToFit="1"/>
      <protection hidden="1"/>
    </xf>
    <xf numFmtId="0" fontId="80" fillId="0" borderId="136" xfId="1" applyFont="1" applyFill="1" applyBorder="1" applyAlignment="1" applyProtection="1">
      <alignment horizontal="right" shrinkToFit="1"/>
      <protection hidden="1"/>
    </xf>
    <xf numFmtId="0" fontId="31" fillId="0" borderId="136" xfId="0" applyFont="1" applyFill="1" applyBorder="1" applyAlignment="1" applyProtection="1">
      <alignment horizontal="right" shrinkToFit="1"/>
    </xf>
    <xf numFmtId="0" fontId="35" fillId="0" borderId="136" xfId="0" applyFont="1" applyFill="1" applyBorder="1" applyAlignment="1" applyProtection="1">
      <alignment shrinkToFit="1"/>
    </xf>
    <xf numFmtId="0" fontId="78" fillId="0" borderId="140" xfId="0" applyFont="1" applyFill="1" applyBorder="1" applyAlignment="1" applyProtection="1">
      <alignment shrinkToFit="1"/>
    </xf>
    <xf numFmtId="0" fontId="79" fillId="0" borderId="135" xfId="1" applyFont="1" applyFill="1" applyBorder="1" applyAlignment="1" applyProtection="1">
      <alignment shrinkToFit="1"/>
      <protection hidden="1"/>
    </xf>
    <xf numFmtId="3" fontId="31" fillId="0" borderId="135" xfId="0" applyNumberFormat="1" applyFont="1" applyFill="1" applyBorder="1" applyAlignment="1" applyProtection="1">
      <alignment horizontal="right" shrinkToFit="1"/>
    </xf>
    <xf numFmtId="0" fontId="79" fillId="0" borderId="0" xfId="1" applyFont="1" applyFill="1" applyBorder="1" applyAlignment="1" applyProtection="1">
      <alignment vertical="center" shrinkToFit="1"/>
      <protection hidden="1"/>
    </xf>
    <xf numFmtId="0" fontId="79" fillId="0" borderId="0" xfId="1" applyFont="1" applyFill="1" applyBorder="1" applyAlignment="1" applyProtection="1">
      <alignment shrinkToFit="1"/>
      <protection hidden="1"/>
    </xf>
    <xf numFmtId="0" fontId="80" fillId="0" borderId="0" xfId="1" applyFont="1" applyFill="1" applyBorder="1" applyAlignment="1" applyProtection="1">
      <alignment horizontal="right" shrinkToFit="1"/>
      <protection hidden="1"/>
    </xf>
    <xf numFmtId="0" fontId="80" fillId="0" borderId="0" xfId="1" applyFont="1" applyFill="1" applyBorder="1" applyAlignment="1" applyProtection="1">
      <alignment horizontal="right" vertical="center" shrinkToFit="1"/>
      <protection hidden="1"/>
    </xf>
    <xf numFmtId="0" fontId="81" fillId="0" borderId="0" xfId="0" applyFont="1" applyFill="1" applyBorder="1" applyAlignment="1" applyProtection="1">
      <alignment horizontal="right" shrinkToFit="1"/>
    </xf>
    <xf numFmtId="176" fontId="82" fillId="0" borderId="0" xfId="2" applyNumberFormat="1" applyFont="1" applyFill="1" applyBorder="1" applyAlignment="1">
      <alignment shrinkToFit="1"/>
    </xf>
    <xf numFmtId="0" fontId="79" fillId="0" borderId="136" xfId="1" applyFont="1" applyFill="1" applyBorder="1" applyAlignment="1" applyProtection="1">
      <alignment vertical="center" shrinkToFit="1"/>
      <protection hidden="1"/>
    </xf>
    <xf numFmtId="0" fontId="80" fillId="0" borderId="136" xfId="1" applyFont="1" applyFill="1" applyBorder="1" applyAlignment="1" applyProtection="1">
      <alignment horizontal="right" vertical="center" shrinkToFit="1"/>
      <protection hidden="1"/>
    </xf>
    <xf numFmtId="0" fontId="79" fillId="0" borderId="135" xfId="1" applyFont="1" applyFill="1" applyBorder="1" applyAlignment="1" applyProtection="1">
      <alignment vertical="center" shrinkToFit="1"/>
      <protection hidden="1"/>
    </xf>
    <xf numFmtId="181" fontId="78" fillId="0" borderId="142"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6" xfId="0" applyFont="1" applyFill="1" applyBorder="1" applyAlignment="1" applyProtection="1">
      <alignment horizontal="left" shrinkToFit="1"/>
    </xf>
    <xf numFmtId="0" fontId="71" fillId="0" borderId="136" xfId="0" applyFont="1" applyFill="1" applyBorder="1" applyAlignment="1" applyProtection="1">
      <alignment horizontal="right" shrinkToFit="1"/>
    </xf>
    <xf numFmtId="0" fontId="31" fillId="0" borderId="135" xfId="0" applyFont="1" applyFill="1" applyBorder="1" applyAlignment="1" applyProtection="1">
      <alignment horizontal="left" shrinkToFit="1"/>
    </xf>
    <xf numFmtId="181" fontId="31" fillId="0" borderId="142" xfId="0" applyNumberFormat="1"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0" fillId="0" borderId="128" xfId="0" applyFont="1" applyFill="1" applyBorder="1" applyAlignment="1" applyProtection="1">
      <alignment horizontal="center" vertical="center" shrinkToFit="1"/>
    </xf>
    <xf numFmtId="0" fontId="31" fillId="0" borderId="129" xfId="0" applyFont="1" applyFill="1" applyBorder="1" applyAlignment="1" applyProtection="1">
      <alignment horizontal="center" vertical="center" shrinkToFit="1"/>
    </xf>
    <xf numFmtId="0" fontId="40" fillId="0" borderId="131" xfId="0" applyFont="1" applyFill="1" applyBorder="1" applyAlignment="1" applyProtection="1">
      <alignment horizontal="center" vertical="center" wrapText="1" shrinkToFit="1"/>
    </xf>
    <xf numFmtId="0" fontId="71" fillId="0" borderId="134" xfId="0" applyFont="1" applyFill="1" applyBorder="1" applyAlignment="1" applyProtection="1">
      <alignment horizontal="center" vertical="center" shrinkToFit="1"/>
    </xf>
    <xf numFmtId="0" fontId="82" fillId="0" borderId="129" xfId="0" applyFont="1" applyFill="1" applyBorder="1" applyAlignment="1" applyProtection="1">
      <alignment horizontal="center" vertical="center" shrinkToFit="1"/>
    </xf>
    <xf numFmtId="0" fontId="31" fillId="0" borderId="130"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3" fontId="31" fillId="0" borderId="147" xfId="0" applyNumberFormat="1" applyFont="1" applyFill="1" applyBorder="1" applyAlignment="1" applyProtection="1">
      <alignment horizontal="right" shrinkToFit="1"/>
    </xf>
    <xf numFmtId="0" fontId="35" fillId="0" borderId="148" xfId="0" applyFont="1" applyFill="1" applyBorder="1" applyAlignment="1" applyProtection="1">
      <alignment shrinkToFit="1"/>
    </xf>
    <xf numFmtId="0" fontId="35" fillId="0" borderId="149" xfId="0" applyFont="1" applyFill="1" applyBorder="1" applyAlignment="1" applyProtection="1">
      <alignment shrinkToFit="1"/>
    </xf>
    <xf numFmtId="202" fontId="99" fillId="0" borderId="151" xfId="0" applyNumberFormat="1" applyFont="1" applyFill="1" applyBorder="1" applyAlignment="1" applyProtection="1">
      <alignment shrinkToFit="1"/>
    </xf>
    <xf numFmtId="202" fontId="99" fillId="0" borderId="151" xfId="0" applyNumberFormat="1" applyFont="1" applyFill="1" applyBorder="1" applyAlignment="1" applyProtection="1">
      <alignment vertical="center" shrinkToFit="1"/>
    </xf>
    <xf numFmtId="202" fontId="99" fillId="0" borderId="152" xfId="0" applyNumberFormat="1" applyFont="1" applyFill="1" applyBorder="1" applyAlignment="1" applyProtection="1">
      <alignment vertical="top" shrinkToFit="1"/>
    </xf>
    <xf numFmtId="0" fontId="107" fillId="0" borderId="150" xfId="0" applyFont="1" applyFill="1" applyBorder="1" applyAlignment="1" applyProtection="1"/>
    <xf numFmtId="178" fontId="14" fillId="3" borderId="0" xfId="0" applyNumberFormat="1" applyFont="1" applyFill="1" applyBorder="1" applyAlignment="1" applyProtection="1">
      <alignment horizontal="center" vertical="center" shrinkToFit="1"/>
    </xf>
    <xf numFmtId="0" fontId="104" fillId="0" borderId="0" xfId="0" applyFont="1" applyAlignment="1" applyProtection="1"/>
    <xf numFmtId="0" fontId="13" fillId="3" borderId="0" xfId="0" applyFont="1" applyFill="1" applyAlignment="1">
      <alignment horizontal="justify" vertical="top"/>
    </xf>
    <xf numFmtId="0" fontId="4" fillId="3" borderId="0" xfId="0" applyFont="1" applyFill="1" applyBorder="1" applyAlignment="1">
      <alignment vertical="top" wrapText="1" shrinkToFit="1"/>
    </xf>
    <xf numFmtId="0" fontId="6" fillId="0" borderId="0" xfId="0" applyFont="1" applyBorder="1" applyAlignment="1" applyProtection="1">
      <alignment vertical="center" wrapText="1"/>
    </xf>
    <xf numFmtId="185" fontId="5" fillId="4" borderId="0"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top"/>
    </xf>
    <xf numFmtId="49" fontId="4" fillId="3" borderId="0" xfId="2" quotePrefix="1" applyNumberFormat="1" applyFont="1" applyFill="1" applyBorder="1" applyAlignment="1" applyProtection="1">
      <alignment horizontal="right" shrinkToFit="1"/>
    </xf>
    <xf numFmtId="177" fontId="5" fillId="4" borderId="22" xfId="2" applyNumberFormat="1" applyFont="1" applyFill="1" applyBorder="1" applyAlignment="1" applyProtection="1">
      <alignment vertical="center"/>
      <protection locked="0"/>
    </xf>
    <xf numFmtId="182" fontId="5" fillId="0" borderId="10" xfId="0" applyNumberFormat="1" applyFont="1" applyFill="1" applyBorder="1" applyAlignment="1" applyProtection="1">
      <alignment horizontal="center" vertical="center" wrapText="1"/>
    </xf>
    <xf numFmtId="177" fontId="5" fillId="4" borderId="21" xfId="2" applyNumberFormat="1" applyFont="1" applyFill="1" applyBorder="1" applyAlignment="1" applyProtection="1">
      <alignment vertical="center"/>
      <protection locked="0"/>
    </xf>
    <xf numFmtId="182" fontId="5" fillId="0" borderId="7" xfId="0" applyNumberFormat="1" applyFont="1" applyFill="1" applyBorder="1" applyAlignment="1" applyProtection="1">
      <alignment horizontal="center" vertical="center" wrapText="1"/>
    </xf>
    <xf numFmtId="0" fontId="52" fillId="0" borderId="0" xfId="0" applyFont="1" applyBorder="1" applyAlignment="1" applyProtection="1">
      <alignment horizontal="center" vertical="top" wrapText="1"/>
    </xf>
    <xf numFmtId="0" fontId="89" fillId="0" borderId="0" xfId="0" applyFont="1" applyBorder="1" applyAlignment="1" applyProtection="1">
      <alignment vertical="center" wrapText="1"/>
    </xf>
    <xf numFmtId="185" fontId="87" fillId="4" borderId="0"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6" fillId="0" borderId="0" xfId="0" applyFont="1" applyBorder="1" applyAlignment="1"/>
    <xf numFmtId="0" fontId="10" fillId="0" borderId="0" xfId="0" applyFont="1" applyBorder="1" applyAlignment="1" applyProtection="1">
      <alignment horizontal="left"/>
    </xf>
    <xf numFmtId="0" fontId="50" fillId="0" borderId="0" xfId="0" applyFont="1" applyBorder="1" applyAlignment="1" applyProtection="1">
      <alignment horizontal="left" vertical="center"/>
    </xf>
    <xf numFmtId="0" fontId="5" fillId="4"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0" xfId="0" applyFont="1" applyFill="1" applyBorder="1" applyAlignment="1" applyProtection="1">
      <alignment horizontal="center" vertical="center"/>
    </xf>
    <xf numFmtId="0" fontId="88" fillId="0" borderId="0" xfId="0" applyFont="1" applyBorder="1" applyAlignment="1" applyProtection="1">
      <alignment horizontal="left" vertical="center" wrapText="1"/>
    </xf>
    <xf numFmtId="0" fontId="109" fillId="4" borderId="0" xfId="0"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4" fillId="0" borderId="0" xfId="0" applyFont="1" applyFill="1" applyBorder="1" applyAlignment="1" applyProtection="1">
      <alignment vertical="center"/>
    </xf>
    <xf numFmtId="0" fontId="6" fillId="0" borderId="0" xfId="0" applyFont="1" applyBorder="1" applyAlignment="1" applyProtection="1"/>
    <xf numFmtId="0" fontId="0" fillId="0" borderId="0" xfId="0" applyBorder="1" applyAlignment="1" applyProtection="1">
      <alignment vertical="center"/>
    </xf>
    <xf numFmtId="0" fontId="6" fillId="0" borderId="0" xfId="0" applyFont="1" applyFill="1" applyBorder="1" applyProtection="1"/>
    <xf numFmtId="0" fontId="22" fillId="0" borderId="0" xfId="0" applyFont="1" applyBorder="1" applyAlignment="1" applyProtection="1">
      <alignment horizontal="right" vertical="center"/>
    </xf>
    <xf numFmtId="0" fontId="21" fillId="0" borderId="0" xfId="0" applyFont="1" applyFill="1" applyAlignment="1">
      <alignmen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13" fillId="0" borderId="0" xfId="0" applyFont="1" applyFill="1" applyAlignment="1">
      <alignment horizontal="justify" vertical="top"/>
    </xf>
    <xf numFmtId="0" fontId="14" fillId="0" borderId="0" xfId="0" applyFont="1" applyFill="1" applyAlignment="1">
      <alignment horizontal="justify" vertical="top"/>
    </xf>
    <xf numFmtId="0" fontId="0" fillId="0" borderId="0" xfId="0" applyFont="1" applyFill="1" applyAlignment="1">
      <alignment vertical="top"/>
    </xf>
    <xf numFmtId="0" fontId="110" fillId="0" borderId="0" xfId="3" applyFont="1" applyFill="1" applyAlignment="1">
      <alignment vertical="top"/>
    </xf>
    <xf numFmtId="0" fontId="111" fillId="0" borderId="0" xfId="3" applyFont="1" applyFill="1" applyAlignment="1">
      <alignment vertical="top"/>
    </xf>
    <xf numFmtId="0" fontId="13" fillId="0" borderId="0" xfId="0" applyFont="1" applyFill="1" applyBorder="1" applyAlignment="1" applyProtection="1">
      <alignment horizontal="justify"/>
    </xf>
    <xf numFmtId="0" fontId="0" fillId="0" borderId="0" xfId="0" applyFont="1" applyFill="1" applyBorder="1" applyAlignment="1" applyProtection="1"/>
    <xf numFmtId="0" fontId="13" fillId="0" borderId="0" xfId="0" applyFont="1" applyFill="1" applyBorder="1" applyAlignment="1" applyProtection="1">
      <alignment horizontal="left"/>
    </xf>
    <xf numFmtId="0" fontId="11" fillId="0" borderId="0" xfId="0" applyFont="1" applyFill="1" applyAlignment="1" applyProtection="1">
      <alignment horizontal="left" indent="1"/>
    </xf>
    <xf numFmtId="0" fontId="4" fillId="0" borderId="33" xfId="0" applyFont="1" applyFill="1" applyBorder="1" applyAlignment="1">
      <alignment horizontal="center"/>
    </xf>
    <xf numFmtId="0" fontId="4" fillId="0" borderId="34" xfId="0" applyFont="1" applyFill="1" applyBorder="1"/>
    <xf numFmtId="0" fontId="4" fillId="0" borderId="5" xfId="0" applyFont="1" applyFill="1" applyBorder="1"/>
    <xf numFmtId="0" fontId="4" fillId="0" borderId="35" xfId="0" applyFont="1" applyFill="1" applyBorder="1"/>
    <xf numFmtId="179" fontId="6" fillId="0" borderId="36" xfId="0" applyNumberFormat="1" applyFont="1" applyFill="1" applyBorder="1" applyAlignment="1">
      <alignment shrinkToFit="1"/>
    </xf>
    <xf numFmtId="0" fontId="4" fillId="0" borderId="37" xfId="0" applyFont="1" applyFill="1" applyBorder="1" applyAlignment="1">
      <alignment horizontal="center"/>
    </xf>
    <xf numFmtId="0" fontId="4" fillId="0" borderId="38" xfId="0" applyFont="1" applyFill="1" applyBorder="1"/>
    <xf numFmtId="0" fontId="4" fillId="0" borderId="39" xfId="0" applyFont="1" applyFill="1" applyBorder="1"/>
    <xf numFmtId="0" fontId="4" fillId="0" borderId="40" xfId="0" applyFont="1" applyFill="1" applyBorder="1"/>
    <xf numFmtId="0" fontId="10" fillId="0" borderId="37" xfId="0" applyNumberFormat="1" applyFont="1" applyFill="1" applyBorder="1" applyAlignment="1">
      <alignment horizontal="center"/>
    </xf>
    <xf numFmtId="0" fontId="4" fillId="0" borderId="42" xfId="0" applyFont="1" applyFill="1" applyBorder="1" applyAlignment="1">
      <alignment horizontal="center" vertical="center"/>
    </xf>
    <xf numFmtId="0" fontId="4" fillId="0" borderId="42" xfId="0" applyFont="1" applyFill="1" applyBorder="1"/>
    <xf numFmtId="0" fontId="4" fillId="0" borderId="43" xfId="0" applyFont="1" applyFill="1" applyBorder="1" applyAlignment="1">
      <alignment horizontal="center"/>
    </xf>
    <xf numFmtId="0" fontId="3" fillId="0" borderId="0" xfId="0" applyFont="1" applyFill="1" applyBorder="1" applyAlignment="1">
      <alignment shrinkToFit="1"/>
    </xf>
    <xf numFmtId="0" fontId="4" fillId="0" borderId="61" xfId="0" applyFont="1" applyFill="1" applyBorder="1" applyAlignment="1">
      <alignment shrinkToFit="1"/>
    </xf>
    <xf numFmtId="0" fontId="4" fillId="0" borderId="62"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63" xfId="0" applyFont="1" applyFill="1" applyBorder="1" applyAlignment="1">
      <alignment shrinkToFit="1"/>
    </xf>
    <xf numFmtId="0" fontId="4" fillId="0" borderId="57" xfId="0" applyFont="1" applyFill="1" applyBorder="1" applyAlignment="1">
      <alignment horizontal="center"/>
    </xf>
    <xf numFmtId="0" fontId="4" fillId="0" borderId="57" xfId="0" applyFont="1" applyFill="1" applyBorder="1" applyAlignment="1"/>
    <xf numFmtId="38" fontId="5" fillId="0" borderId="57" xfId="2" applyFont="1" applyFill="1" applyBorder="1" applyAlignment="1"/>
    <xf numFmtId="0" fontId="38" fillId="0" borderId="57" xfId="0" applyFont="1" applyFill="1" applyBorder="1" applyAlignment="1">
      <alignment horizontal="right" vertical="center"/>
    </xf>
    <xf numFmtId="176" fontId="4" fillId="0" borderId="57" xfId="0" applyNumberFormat="1" applyFont="1" applyFill="1" applyBorder="1" applyAlignment="1">
      <alignment horizontal="right" vertical="center"/>
    </xf>
    <xf numFmtId="0" fontId="3" fillId="0" borderId="38" xfId="0" applyFont="1" applyFill="1" applyBorder="1"/>
    <xf numFmtId="0" fontId="13" fillId="0" borderId="0" xfId="0" applyFont="1" applyFill="1" applyAlignment="1">
      <alignment horizontal="justify" vertical="top"/>
    </xf>
    <xf numFmtId="0" fontId="13" fillId="0" borderId="0" xfId="3" applyFont="1" applyFill="1" applyAlignment="1">
      <alignment horizontal="justify" vertical="top"/>
    </xf>
    <xf numFmtId="177" fontId="5" fillId="4" borderId="25" xfId="0" applyNumberFormat="1" applyFont="1" applyFill="1" applyBorder="1" applyAlignment="1" applyProtection="1">
      <alignment horizontal="center" vertical="center" wrapText="1"/>
      <protection locked="0"/>
    </xf>
    <xf numFmtId="177" fontId="5" fillId="4" borderId="11" xfId="0" applyNumberFormat="1"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xf>
    <xf numFmtId="0" fontId="112" fillId="0" borderId="86" xfId="0" applyFont="1" applyFill="1" applyBorder="1" applyAlignment="1">
      <alignment vertical="center" shrinkToFit="1"/>
    </xf>
    <xf numFmtId="0" fontId="112" fillId="0" borderId="57" xfId="0" applyFont="1" applyFill="1" applyBorder="1" applyAlignment="1">
      <alignment vertical="center" shrinkToFit="1"/>
    </xf>
    <xf numFmtId="0" fontId="112" fillId="0" borderId="87" xfId="0" applyFont="1" applyFill="1" applyBorder="1" applyAlignment="1">
      <alignment vertical="center" shrinkToFit="1"/>
    </xf>
    <xf numFmtId="0" fontId="112" fillId="0" borderId="49" xfId="0" applyFont="1" applyFill="1" applyBorder="1" applyAlignment="1">
      <alignment vertical="center" shrinkToFit="1"/>
    </xf>
    <xf numFmtId="0" fontId="112" fillId="0" borderId="0" xfId="0" applyFont="1" applyFill="1" applyAlignment="1">
      <alignment vertical="center" shrinkToFit="1"/>
    </xf>
    <xf numFmtId="0" fontId="112" fillId="0" borderId="61" xfId="0" applyFont="1" applyFill="1" applyBorder="1" applyAlignment="1">
      <alignment vertical="center" shrinkToFit="1"/>
    </xf>
    <xf numFmtId="188" fontId="85" fillId="0" borderId="123" xfId="0" applyNumberFormat="1" applyFont="1" applyFill="1" applyBorder="1" applyAlignment="1" applyProtection="1">
      <alignment shrinkToFit="1"/>
    </xf>
    <xf numFmtId="0" fontId="0" fillId="0" borderId="54" xfId="0" applyFont="1" applyFill="1" applyBorder="1" applyAlignment="1">
      <alignment vertical="center" wrapText="1"/>
    </xf>
    <xf numFmtId="0" fontId="0" fillId="0" borderId="46" xfId="0" applyFont="1" applyFill="1" applyBorder="1" applyAlignment="1">
      <alignment vertical="center" wrapText="1"/>
    </xf>
    <xf numFmtId="0" fontId="0" fillId="0" borderId="89" xfId="0" applyFont="1" applyFill="1" applyBorder="1" applyAlignment="1">
      <alignment vertical="center" wrapText="1"/>
    </xf>
    <xf numFmtId="0" fontId="0" fillId="0" borderId="46" xfId="0" applyFont="1" applyFill="1" applyBorder="1" applyAlignment="1">
      <alignment horizontal="left" vertical="center" wrapText="1"/>
    </xf>
    <xf numFmtId="0" fontId="30" fillId="5" borderId="155" xfId="0" applyFont="1" applyFill="1" applyBorder="1" applyAlignment="1" applyProtection="1">
      <alignment horizontal="center" vertical="center"/>
    </xf>
    <xf numFmtId="14" fontId="106" fillId="0" borderId="0" xfId="0" applyNumberFormat="1" applyFont="1" applyFill="1" applyBorder="1" applyAlignment="1" applyProtection="1">
      <alignment shrinkToFit="1"/>
    </xf>
    <xf numFmtId="0" fontId="99" fillId="0" borderId="0" xfId="0" applyFont="1" applyFill="1" applyBorder="1" applyAlignment="1" applyProtection="1">
      <alignment shrinkToFit="1"/>
    </xf>
    <xf numFmtId="0" fontId="73" fillId="0" borderId="0" xfId="0" applyFont="1" applyFill="1" applyBorder="1" applyAlignment="1" applyProtection="1">
      <alignment horizontal="center" vertical="center" shrinkToFit="1"/>
    </xf>
    <xf numFmtId="0" fontId="74" fillId="0" borderId="0" xfId="0" applyFont="1" applyFill="1" applyBorder="1" applyAlignment="1" applyProtection="1">
      <alignment horizontal="right" vertical="center" shrinkToFit="1"/>
    </xf>
    <xf numFmtId="176" fontId="72" fillId="0" borderId="0" xfId="0" applyNumberFormat="1" applyFont="1" applyFill="1" applyBorder="1" applyAlignment="1" applyProtection="1">
      <alignment horizontal="right" shrinkToFit="1"/>
    </xf>
    <xf numFmtId="0" fontId="75" fillId="0" borderId="0" xfId="0" applyFont="1" applyFill="1" applyBorder="1" applyAlignment="1" applyProtection="1">
      <alignment shrinkToFit="1"/>
    </xf>
    <xf numFmtId="14" fontId="31" fillId="6" borderId="0" xfId="0" applyNumberFormat="1" applyFont="1" applyFill="1" applyBorder="1" applyAlignment="1" applyProtection="1">
      <alignment horizontal="center" vertical="center" shrinkToFit="1"/>
    </xf>
    <xf numFmtId="0" fontId="102" fillId="0" borderId="0" xfId="0" applyFont="1" applyFill="1" applyBorder="1" applyAlignment="1" applyProtection="1">
      <alignment horizontal="left" vertical="center" shrinkToFit="1"/>
    </xf>
    <xf numFmtId="0" fontId="5" fillId="0" borderId="0" xfId="0" applyFont="1" applyBorder="1" applyAlignment="1">
      <alignment horizontal="left" shrinkToFit="1"/>
    </xf>
    <xf numFmtId="49" fontId="101" fillId="0" borderId="0" xfId="0" applyNumberFormat="1" applyFont="1" applyFill="1" applyBorder="1" applyAlignment="1" applyProtection="1">
      <alignment horizontal="center" vertical="center" shrinkToFit="1"/>
    </xf>
    <xf numFmtId="0" fontId="99" fillId="0" borderId="0" xfId="0" applyFont="1" applyFill="1" applyBorder="1" applyAlignment="1" applyProtection="1">
      <alignment vertical="center"/>
    </xf>
    <xf numFmtId="0" fontId="29" fillId="0" borderId="0" xfId="0" applyFont="1" applyFill="1" applyBorder="1" applyAlignment="1" applyProtection="1"/>
    <xf numFmtId="0" fontId="99" fillId="0" borderId="0" xfId="0" applyFont="1" applyFill="1" applyBorder="1" applyAlignment="1" applyProtection="1"/>
    <xf numFmtId="0" fontId="104" fillId="0" borderId="0" xfId="0" applyFont="1" applyFill="1" applyBorder="1" applyAlignment="1" applyProtection="1"/>
    <xf numFmtId="0" fontId="103" fillId="0" borderId="0" xfId="0" applyFont="1" applyFill="1" applyBorder="1" applyAlignment="1" applyProtection="1">
      <alignment horizontal="right"/>
    </xf>
    <xf numFmtId="0" fontId="103" fillId="0" borderId="0" xfId="0" applyFont="1" applyFill="1" applyBorder="1" applyAlignment="1" applyProtection="1">
      <alignment horizontal="left"/>
    </xf>
    <xf numFmtId="0" fontId="105" fillId="0" borderId="0" xfId="0" applyFont="1" applyFill="1" applyBorder="1"/>
    <xf numFmtId="0" fontId="103" fillId="0" borderId="0" xfId="0" applyFont="1" applyFill="1" applyBorder="1" applyAlignment="1" applyProtection="1">
      <alignment horizontal="right" vertical="center"/>
    </xf>
    <xf numFmtId="0" fontId="108" fillId="0" borderId="0" xfId="0" applyFont="1" applyFill="1" applyBorder="1" applyAlignment="1" applyProtection="1">
      <alignment horizontal="right" vertical="center"/>
    </xf>
    <xf numFmtId="203" fontId="103" fillId="0" borderId="0" xfId="0" applyNumberFormat="1" applyFont="1" applyFill="1" applyBorder="1" applyAlignment="1" applyProtection="1"/>
    <xf numFmtId="0" fontId="0" fillId="0" borderId="154" xfId="0" applyNumberFormat="1" applyFill="1" applyBorder="1" applyAlignment="1" applyProtection="1"/>
    <xf numFmtId="0" fontId="28" fillId="0" borderId="39" xfId="0" applyNumberFormat="1" applyFont="1" applyFill="1" applyBorder="1" applyAlignment="1" applyProtection="1">
      <alignment horizontal="center" vertical="center" shrinkToFit="1"/>
    </xf>
    <xf numFmtId="0" fontId="31" fillId="0" borderId="154" xfId="0" applyFont="1" applyFill="1" applyBorder="1" applyAlignment="1">
      <alignment horizontal="center" vertical="center"/>
    </xf>
    <xf numFmtId="0" fontId="113" fillId="0" borderId="0" xfId="0" applyFont="1" applyFill="1" applyAlignment="1" applyProtection="1"/>
    <xf numFmtId="0" fontId="41" fillId="0" borderId="156" xfId="0" applyNumberFormat="1" applyFont="1" applyFill="1" applyBorder="1" applyAlignment="1" applyProtection="1">
      <alignment horizontal="center" vertical="center" shrinkToFit="1"/>
    </xf>
    <xf numFmtId="0" fontId="28" fillId="0" borderId="157" xfId="0" applyNumberFormat="1" applyFont="1" applyFill="1" applyBorder="1" applyAlignment="1" applyProtection="1">
      <alignment horizontal="center" vertical="center" shrinkToFit="1"/>
    </xf>
    <xf numFmtId="0" fontId="29" fillId="7" borderId="38" xfId="0" applyFont="1" applyFill="1" applyBorder="1" applyAlignment="1" applyProtection="1">
      <alignment horizontal="center" vertical="center" shrinkToFit="1"/>
    </xf>
    <xf numFmtId="0" fontId="29" fillId="7" borderId="39" xfId="0" applyFont="1" applyFill="1" applyBorder="1" applyAlignment="1" applyProtection="1">
      <alignment horizontal="center" vertical="center" shrinkToFit="1"/>
    </xf>
    <xf numFmtId="0" fontId="29" fillId="7" borderId="6" xfId="0" applyFont="1" applyFill="1" applyBorder="1" applyAlignment="1" applyProtection="1">
      <alignment horizontal="center" vertical="center" shrinkToFit="1"/>
    </xf>
    <xf numFmtId="0" fontId="0" fillId="7" borderId="6" xfId="0" applyFont="1" applyFill="1" applyBorder="1" applyAlignment="1" applyProtection="1">
      <alignment horizontal="center" vertical="center" shrinkToFit="1"/>
    </xf>
    <xf numFmtId="0" fontId="28" fillId="7" borderId="38" xfId="0" applyNumberFormat="1" applyFont="1" applyFill="1" applyBorder="1" applyAlignment="1" applyProtection="1">
      <alignment horizontal="center" vertical="center" shrinkToFit="1"/>
    </xf>
    <xf numFmtId="0" fontId="28" fillId="7" borderId="39" xfId="0" applyFont="1" applyFill="1" applyBorder="1" applyAlignment="1" applyProtection="1">
      <alignment horizontal="center" vertical="center" shrinkToFit="1"/>
    </xf>
    <xf numFmtId="178" fontId="28" fillId="7" borderId="6" xfId="0" applyNumberFormat="1" applyFont="1" applyFill="1" applyBorder="1" applyAlignment="1" applyProtection="1">
      <alignment horizontal="center" vertical="center" shrinkToFit="1"/>
    </xf>
    <xf numFmtId="0" fontId="35" fillId="7" borderId="6" xfId="0" applyNumberFormat="1" applyFont="1" applyFill="1" applyBorder="1" applyAlignment="1" applyProtection="1">
      <alignment horizontal="center" vertical="center" shrinkToFit="1"/>
    </xf>
    <xf numFmtId="0" fontId="29" fillId="7" borderId="38" xfId="0" applyFont="1" applyFill="1" applyBorder="1" applyAlignment="1" applyProtection="1">
      <alignment vertical="center" shrinkToFit="1"/>
    </xf>
    <xf numFmtId="197" fontId="35" fillId="7" borderId="70" xfId="0" applyNumberFormat="1" applyFont="1" applyFill="1" applyBorder="1" applyAlignment="1" applyProtection="1">
      <alignment horizontal="left" vertical="center" shrinkToFit="1"/>
    </xf>
    <xf numFmtId="0" fontId="31" fillId="7" borderId="6" xfId="0" applyFont="1" applyFill="1" applyBorder="1" applyAlignment="1" applyProtection="1">
      <alignment horizontal="center" vertical="center"/>
    </xf>
    <xf numFmtId="58" fontId="31" fillId="7" borderId="99" xfId="0" applyNumberFormat="1" applyFont="1" applyFill="1" applyBorder="1" applyAlignment="1" applyProtection="1">
      <alignment horizontal="left" vertical="center" shrinkToFit="1"/>
    </xf>
    <xf numFmtId="58" fontId="31" fillId="7" borderId="38" xfId="0" applyNumberFormat="1" applyFont="1" applyFill="1" applyBorder="1" applyAlignment="1" applyProtection="1">
      <alignment horizontal="left" vertical="center" shrinkToFit="1"/>
    </xf>
    <xf numFmtId="0" fontId="35" fillId="7" borderId="60" xfId="0" applyNumberFormat="1" applyFont="1" applyFill="1" applyBorder="1" applyAlignment="1" applyProtection="1">
      <alignment horizontal="center" vertical="center"/>
    </xf>
    <xf numFmtId="58" fontId="31" fillId="7" borderId="6" xfId="0" applyNumberFormat="1" applyFont="1" applyFill="1" applyBorder="1" applyAlignment="1" applyProtection="1">
      <alignment horizontal="left" vertical="center" shrinkToFit="1"/>
    </xf>
    <xf numFmtId="197" fontId="35" fillId="7" borderId="71" xfId="0" applyNumberFormat="1" applyFont="1" applyFill="1" applyBorder="1" applyAlignment="1" applyProtection="1">
      <alignment horizontal="left" vertical="center" shrinkToFit="1"/>
    </xf>
    <xf numFmtId="0" fontId="31" fillId="7" borderId="68" xfId="0" applyFont="1" applyFill="1" applyBorder="1" applyAlignment="1" applyProtection="1">
      <alignment horizontal="center" vertical="center"/>
    </xf>
    <xf numFmtId="58" fontId="31" fillId="7" borderId="68" xfId="0" applyNumberFormat="1" applyFont="1" applyFill="1" applyBorder="1" applyAlignment="1" applyProtection="1">
      <alignment horizontal="left" vertical="center" shrinkToFit="1"/>
    </xf>
    <xf numFmtId="58" fontId="31" fillId="7" borderId="20" xfId="0" applyNumberFormat="1" applyFont="1" applyFill="1" applyBorder="1" applyAlignment="1" applyProtection="1">
      <alignment horizontal="left" vertical="center" shrinkToFit="1"/>
    </xf>
    <xf numFmtId="0" fontId="35" fillId="7" borderId="69" xfId="0" applyNumberFormat="1" applyFont="1" applyFill="1" applyBorder="1" applyAlignment="1" applyProtection="1">
      <alignment horizontal="center" vertical="center"/>
    </xf>
    <xf numFmtId="197" fontId="35" fillId="7" borderId="43" xfId="0" applyNumberFormat="1" applyFont="1" applyFill="1" applyBorder="1" applyAlignment="1" applyProtection="1">
      <alignment horizontal="left" vertical="center" shrinkToFit="1"/>
    </xf>
    <xf numFmtId="0" fontId="31" fillId="7" borderId="116" xfId="0" applyFont="1" applyFill="1" applyBorder="1" applyAlignment="1" applyProtection="1">
      <alignment horizontal="center" vertical="center"/>
    </xf>
    <xf numFmtId="58" fontId="31" fillId="7" borderId="116" xfId="0" applyNumberFormat="1" applyFont="1" applyFill="1" applyBorder="1" applyAlignment="1" applyProtection="1">
      <alignment horizontal="left" vertical="center" shrinkToFit="1"/>
    </xf>
    <xf numFmtId="58" fontId="31" fillId="7" borderId="62" xfId="0" applyNumberFormat="1" applyFont="1" applyFill="1" applyBorder="1" applyAlignment="1" applyProtection="1">
      <alignment horizontal="left" vertical="center" shrinkToFit="1"/>
    </xf>
    <xf numFmtId="0" fontId="35" fillId="7" borderId="117" xfId="0" applyFont="1" applyFill="1" applyBorder="1" applyAlignment="1" applyProtection="1">
      <alignment horizontal="center" vertical="center"/>
    </xf>
    <xf numFmtId="197" fontId="35" fillId="7" borderId="48" xfId="0" applyNumberFormat="1" applyFont="1" applyFill="1" applyBorder="1" applyAlignment="1" applyProtection="1">
      <alignment horizontal="left" vertical="center" shrinkToFit="1"/>
    </xf>
    <xf numFmtId="0" fontId="31" fillId="7" borderId="34" xfId="0" applyFont="1" applyFill="1" applyBorder="1" applyAlignment="1" applyProtection="1">
      <alignment horizontal="center" vertical="center"/>
    </xf>
    <xf numFmtId="58" fontId="31" fillId="7" borderId="35" xfId="0" applyNumberFormat="1" applyFont="1" applyFill="1" applyBorder="1" applyAlignment="1" applyProtection="1">
      <alignment horizontal="left" vertical="center" shrinkToFit="1"/>
    </xf>
    <xf numFmtId="0" fontId="35" fillId="7" borderId="65" xfId="0" applyNumberFormat="1" applyFont="1" applyFill="1" applyBorder="1" applyAlignment="1" applyProtection="1">
      <alignment horizontal="center" vertical="center"/>
    </xf>
    <xf numFmtId="0" fontId="100" fillId="0" borderId="0" xfId="0" applyFont="1" applyFill="1" applyAlignment="1" applyProtection="1">
      <alignment vertical="center"/>
    </xf>
    <xf numFmtId="56" fontId="0" fillId="0" borderId="0" xfId="0" applyNumberFormat="1" applyFill="1" applyAlignment="1" applyProtection="1"/>
    <xf numFmtId="58" fontId="114" fillId="4" borderId="153" xfId="0" applyNumberFormat="1" applyFont="1" applyFill="1" applyBorder="1" applyAlignment="1" applyProtection="1">
      <alignment horizontal="left" vertical="center" shrinkToFit="1"/>
      <protection locked="0"/>
    </xf>
    <xf numFmtId="0" fontId="18" fillId="3" borderId="0" xfId="0" applyFont="1" applyFill="1" applyAlignment="1" applyProtection="1"/>
    <xf numFmtId="0" fontId="0" fillId="3" borderId="100" xfId="0" applyFont="1" applyFill="1" applyBorder="1" applyAlignment="1" applyProtection="1">
      <alignment horizontal="right" vertical="center"/>
      <protection locked="0"/>
    </xf>
    <xf numFmtId="0" fontId="0" fillId="3" borderId="101" xfId="0" applyFont="1" applyFill="1" applyBorder="1" applyAlignment="1" applyProtection="1">
      <alignment horizontal="right" vertical="center"/>
      <protection locked="0"/>
    </xf>
    <xf numFmtId="0" fontId="5" fillId="3" borderId="47" xfId="0" applyFont="1" applyFill="1" applyBorder="1" applyAlignment="1" applyProtection="1">
      <alignment horizontal="right"/>
    </xf>
    <xf numFmtId="0" fontId="5" fillId="3" borderId="93" xfId="0" applyFont="1" applyFill="1" applyBorder="1" applyAlignment="1" applyProtection="1">
      <alignment horizontal="right"/>
    </xf>
    <xf numFmtId="0" fontId="5" fillId="3" borderId="1" xfId="0" applyFont="1" applyFill="1" applyBorder="1" applyAlignment="1" applyProtection="1">
      <alignment horizontal="right"/>
    </xf>
    <xf numFmtId="0" fontId="5" fillId="3" borderId="8" xfId="0" applyFont="1" applyFill="1" applyBorder="1" applyAlignment="1" applyProtection="1">
      <alignment horizontal="right"/>
    </xf>
    <xf numFmtId="0" fontId="5" fillId="3" borderId="103" xfId="0" applyFont="1" applyFill="1" applyBorder="1" applyAlignment="1" applyProtection="1">
      <alignment horizontal="right"/>
    </xf>
    <xf numFmtId="0" fontId="5" fillId="3" borderId="15" xfId="0" applyFont="1" applyFill="1" applyBorder="1" applyAlignment="1" applyProtection="1">
      <alignment horizontal="right"/>
    </xf>
    <xf numFmtId="0" fontId="0" fillId="3" borderId="0" xfId="0" applyFill="1" applyAlignment="1" applyProtection="1">
      <alignment horizontal="right" vertical="center"/>
    </xf>
    <xf numFmtId="0" fontId="0" fillId="3" borderId="0" xfId="0" applyFill="1" applyBorder="1" applyAlignment="1" applyProtection="1">
      <alignment horizontal="left" vertical="top" wrapText="1"/>
      <protection locked="0"/>
    </xf>
    <xf numFmtId="189" fontId="0" fillId="3" borderId="101" xfId="0" applyNumberFormat="1" applyFont="1" applyFill="1" applyBorder="1" applyAlignment="1" applyProtection="1">
      <alignment vertical="center"/>
      <protection locked="0"/>
    </xf>
    <xf numFmtId="189" fontId="0" fillId="3" borderId="97" xfId="0" applyNumberFormat="1" applyFont="1" applyFill="1" applyBorder="1" applyAlignment="1" applyProtection="1">
      <alignment vertical="center"/>
      <protection locked="0"/>
    </xf>
    <xf numFmtId="189" fontId="0" fillId="3" borderId="163" xfId="0" applyNumberFormat="1" applyFont="1" applyFill="1" applyBorder="1" applyAlignment="1" applyProtection="1">
      <alignment vertical="center"/>
      <protection locked="0"/>
    </xf>
    <xf numFmtId="189" fontId="0" fillId="3" borderId="98" xfId="0" applyNumberFormat="1" applyFont="1" applyFill="1" applyBorder="1" applyAlignment="1" applyProtection="1">
      <alignment vertical="center"/>
      <protection locked="0"/>
    </xf>
    <xf numFmtId="0" fontId="0" fillId="3" borderId="53" xfId="0" applyFill="1" applyBorder="1" applyAlignment="1" applyProtection="1">
      <alignment vertical="top" wrapText="1"/>
      <protection locked="0"/>
    </xf>
    <xf numFmtId="198" fontId="0" fillId="3" borderId="56" xfId="0" applyNumberFormat="1" applyFont="1" applyFill="1" applyBorder="1" applyAlignment="1" applyProtection="1">
      <alignment vertical="center" shrinkToFit="1"/>
    </xf>
    <xf numFmtId="198" fontId="0" fillId="3" borderId="164" xfId="0" applyNumberFormat="1" applyFont="1" applyFill="1" applyBorder="1" applyAlignment="1" applyProtection="1">
      <alignment vertical="center" shrinkToFit="1"/>
    </xf>
    <xf numFmtId="193" fontId="0" fillId="3" borderId="46" xfId="0" applyNumberFormat="1" applyFont="1" applyFill="1" applyBorder="1" applyAlignment="1" applyProtection="1"/>
    <xf numFmtId="193" fontId="115" fillId="3" borderId="46" xfId="0" applyNumberFormat="1" applyFont="1" applyFill="1" applyBorder="1" applyAlignment="1" applyProtection="1"/>
    <xf numFmtId="0" fontId="0" fillId="3" borderId="0" xfId="0" applyFill="1" applyBorder="1" applyAlignment="1" applyProtection="1">
      <alignment horizontal="left" vertical="top" wrapText="1"/>
      <protection locked="0"/>
    </xf>
    <xf numFmtId="191" fontId="6" fillId="3" borderId="52" xfId="0" applyNumberFormat="1" applyFont="1" applyFill="1" applyBorder="1" applyAlignment="1" applyProtection="1">
      <alignment horizontal="center" vertical="center" readingOrder="1"/>
    </xf>
    <xf numFmtId="191" fontId="6" fillId="3" borderId="46" xfId="0" applyNumberFormat="1" applyFont="1" applyFill="1" applyBorder="1" applyAlignment="1" applyProtection="1">
      <alignment horizontal="center" vertical="center" readingOrder="1"/>
    </xf>
    <xf numFmtId="0" fontId="0" fillId="3" borderId="52" xfId="0" applyFill="1" applyBorder="1" applyAlignment="1" applyProtection="1">
      <alignment horizontal="left" vertical="top" wrapText="1"/>
      <protection locked="0"/>
    </xf>
    <xf numFmtId="0" fontId="4" fillId="0" borderId="42" xfId="0" applyFont="1" applyFill="1" applyBorder="1" applyAlignment="1">
      <alignment horizontal="center" vertical="center"/>
    </xf>
    <xf numFmtId="0" fontId="0" fillId="3" borderId="0" xfId="0" applyFill="1" applyBorder="1" applyAlignment="1" applyProtection="1">
      <alignment horizontal="right" vertical="center"/>
    </xf>
    <xf numFmtId="0" fontId="0" fillId="3" borderId="0" xfId="0" applyFill="1" applyBorder="1" applyAlignment="1" applyProtection="1">
      <alignment horizontal="left" vertical="top" wrapText="1"/>
      <protection locked="0"/>
    </xf>
    <xf numFmtId="0" fontId="0" fillId="3" borderId="0" xfId="0" applyFill="1" applyAlignment="1" applyProtection="1">
      <alignment horizontal="right" vertical="center"/>
    </xf>
    <xf numFmtId="0" fontId="18" fillId="3" borderId="0" xfId="0" applyFont="1" applyFill="1" applyAlignment="1" applyProtection="1"/>
    <xf numFmtId="0" fontId="46" fillId="0" borderId="0" xfId="1" applyFont="1" applyFill="1" applyAlignment="1" applyProtection="1">
      <alignment vertical="center"/>
      <protection hidden="1"/>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0" fontId="0" fillId="0" borderId="0" xfId="0" applyFont="1" applyFill="1" applyAlignment="1" applyProtection="1"/>
    <xf numFmtId="0" fontId="31" fillId="0" borderId="154" xfId="0" applyFont="1" applyBorder="1" applyAlignment="1">
      <alignment horizontal="center" vertical="center"/>
    </xf>
    <xf numFmtId="0" fontId="0" fillId="0" borderId="0" xfId="0" applyFont="1" applyFill="1" applyAlignment="1" applyProtection="1">
      <alignment horizontal="center" vertical="center"/>
    </xf>
    <xf numFmtId="190" fontId="5" fillId="4" borderId="55" xfId="0" applyNumberFormat="1" applyFont="1" applyFill="1" applyBorder="1" applyAlignment="1" applyProtection="1">
      <alignment horizontal="center" vertical="center" shrinkToFit="1"/>
      <protection locked="0"/>
    </xf>
    <xf numFmtId="0" fontId="4" fillId="4" borderId="42"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horizontal="right" vertical="center"/>
    </xf>
    <xf numFmtId="3" fontId="18" fillId="3" borderId="0" xfId="0" applyNumberFormat="1" applyFont="1" applyFill="1" applyAlignment="1" applyProtection="1"/>
    <xf numFmtId="0" fontId="0" fillId="3" borderId="0" xfId="0" applyFill="1" applyAlignment="1" applyProtection="1">
      <alignment horizontal="right" vertical="center"/>
    </xf>
    <xf numFmtId="0" fontId="18" fillId="3" borderId="0" xfId="0" applyFont="1" applyFill="1" applyAlignment="1" applyProtection="1"/>
    <xf numFmtId="201" fontId="12" fillId="3" borderId="0" xfId="0" applyNumberFormat="1" applyFont="1" applyFill="1" applyBorder="1" applyAlignment="1" applyProtection="1">
      <alignment vertical="center"/>
    </xf>
    <xf numFmtId="0" fontId="0" fillId="3" borderId="0" xfId="0" applyFont="1" applyFill="1" applyAlignment="1" applyProtection="1">
      <alignment horizontal="left"/>
    </xf>
    <xf numFmtId="193" fontId="0" fillId="3" borderId="46" xfId="0" applyNumberFormat="1" applyFill="1" applyBorder="1" applyAlignment="1" applyProtection="1"/>
    <xf numFmtId="193" fontId="12" fillId="3" borderId="46" xfId="0" applyNumberFormat="1" applyFont="1" applyFill="1" applyBorder="1" applyAlignment="1" applyProtection="1">
      <alignment vertical="top"/>
    </xf>
    <xf numFmtId="201" fontId="12" fillId="3" borderId="0" xfId="0" applyNumberFormat="1" applyFont="1" applyFill="1" applyBorder="1" applyAlignment="1" applyProtection="1">
      <alignment vertical="top"/>
    </xf>
    <xf numFmtId="0" fontId="0" fillId="0" borderId="46" xfId="0" applyBorder="1" applyAlignment="1" applyProtection="1">
      <alignment vertical="center"/>
    </xf>
    <xf numFmtId="0" fontId="100" fillId="3" borderId="0" xfId="0" applyFont="1" applyFill="1" applyAlignment="1" applyProtection="1">
      <alignment vertical="center"/>
    </xf>
    <xf numFmtId="0" fontId="0" fillId="0" borderId="0" xfId="0" applyNumberFormat="1" applyFill="1" applyAlignment="1" applyProtection="1"/>
    <xf numFmtId="0" fontId="13" fillId="0" borderId="0" xfId="0" applyFont="1" applyFill="1" applyAlignment="1">
      <alignment horizontal="justify" vertical="top" wrapText="1"/>
    </xf>
    <xf numFmtId="0" fontId="13" fillId="3" borderId="0" xfId="0" applyFont="1" applyFill="1" applyBorder="1" applyAlignment="1">
      <alignment horizontal="justify" vertical="top" wrapText="1"/>
    </xf>
    <xf numFmtId="0" fontId="13" fillId="0" borderId="0" xfId="3" applyFont="1" applyFill="1" applyAlignment="1">
      <alignment horizontal="justify" vertical="top"/>
    </xf>
    <xf numFmtId="0" fontId="13" fillId="0" borderId="0" xfId="0" applyFont="1" applyFill="1" applyAlignment="1">
      <alignment horizontal="justify" vertical="top"/>
    </xf>
    <xf numFmtId="0" fontId="13" fillId="0" borderId="0" xfId="3" applyFont="1" applyFill="1" applyAlignment="1">
      <alignment horizontal="justify" vertical="top" wrapText="1"/>
    </xf>
    <xf numFmtId="0" fontId="13" fillId="3" borderId="0" xfId="3" applyFont="1" applyFill="1" applyAlignment="1">
      <alignment horizontal="justify" vertical="top" wrapText="1"/>
    </xf>
    <xf numFmtId="0" fontId="13" fillId="3" borderId="0" xfId="3" applyFont="1" applyFill="1" applyAlignment="1">
      <alignment horizontal="justify" vertical="top"/>
    </xf>
    <xf numFmtId="0" fontId="84" fillId="0" borderId="0" xfId="0" applyFont="1" applyFill="1" applyBorder="1" applyAlignment="1" applyProtection="1">
      <alignment horizontal="center" wrapText="1"/>
    </xf>
    <xf numFmtId="0" fontId="34" fillId="0" borderId="46" xfId="0" applyFont="1" applyFill="1" applyBorder="1" applyAlignment="1" applyProtection="1">
      <alignment horizontal="right" vertical="center" shrinkToFit="1"/>
    </xf>
    <xf numFmtId="0" fontId="93"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71" xfId="0" applyFont="1" applyFill="1" applyBorder="1" applyAlignment="1" applyProtection="1">
      <alignment horizontal="center" vertical="center"/>
    </xf>
    <xf numFmtId="0" fontId="13" fillId="0" borderId="68" xfId="0" applyFont="1" applyFill="1" applyBorder="1" applyAlignment="1" applyProtection="1">
      <alignment horizontal="center" vertical="center"/>
    </xf>
    <xf numFmtId="0" fontId="13" fillId="0" borderId="48" xfId="0" applyFont="1" applyFill="1" applyBorder="1" applyAlignment="1" applyProtection="1">
      <alignment horizontal="center" vertical="center"/>
    </xf>
    <xf numFmtId="0" fontId="13" fillId="0" borderId="64" xfId="0" applyFont="1" applyFill="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53" fillId="0" borderId="0" xfId="0" applyFont="1" applyFill="1" applyBorder="1" applyAlignment="1" applyProtection="1">
      <alignment horizontal="center" vertical="center"/>
    </xf>
    <xf numFmtId="178" fontId="14" fillId="3" borderId="0" xfId="0" applyNumberFormat="1" applyFont="1" applyFill="1" applyBorder="1" applyAlignment="1" applyProtection="1">
      <alignment horizontal="left" vertical="center" shrinkToFit="1"/>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protection locked="0"/>
    </xf>
    <xf numFmtId="0" fontId="17" fillId="4" borderId="35" xfId="0" applyFont="1" applyFill="1" applyBorder="1" applyAlignment="1" applyProtection="1">
      <alignment horizontal="left" vertical="center" indent="1"/>
      <protection locked="0"/>
    </xf>
    <xf numFmtId="0" fontId="17" fillId="4" borderId="36" xfId="0" applyFont="1" applyFill="1" applyBorder="1" applyAlignment="1" applyProtection="1">
      <alignment horizontal="left" vertical="center" indent="1"/>
      <protection locked="0"/>
    </xf>
    <xf numFmtId="0" fontId="14" fillId="3" borderId="0" xfId="0" applyFont="1" applyFill="1" applyBorder="1" applyAlignment="1" applyProtection="1">
      <alignment horizontal="right" shrinkToFit="1"/>
    </xf>
    <xf numFmtId="0" fontId="0" fillId="0" borderId="0" xfId="0" applyAlignment="1">
      <alignment shrinkToFi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02" fillId="0" borderId="0" xfId="0" applyFont="1" applyFill="1" applyBorder="1" applyAlignment="1" applyProtection="1">
      <alignment horizontal="left" vertical="center" shrinkToFit="1"/>
    </xf>
    <xf numFmtId="0" fontId="5" fillId="0" borderId="0"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13" fillId="0" borderId="71" xfId="0" applyFont="1" applyFill="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3" fillId="0" borderId="38" xfId="0" applyFont="1" applyFill="1" applyBorder="1" applyAlignment="1">
      <alignment horizontal="left" shrinkToFit="1"/>
    </xf>
    <xf numFmtId="0" fontId="3" fillId="0" borderId="40" xfId="0" applyFont="1" applyFill="1" applyBorder="1" applyAlignment="1">
      <alignment horizontal="left" shrinkToFit="1"/>
    </xf>
    <xf numFmtId="0" fontId="43" fillId="0" borderId="40" xfId="0" applyFont="1" applyFill="1" applyBorder="1" applyAlignment="1">
      <alignment horizontal="left" shrinkToFit="1"/>
    </xf>
    <xf numFmtId="0" fontId="43" fillId="0" borderId="41" xfId="0" applyFont="1" applyFill="1" applyBorder="1" applyAlignment="1">
      <alignment horizontal="left" shrinkToFit="1"/>
    </xf>
    <xf numFmtId="0" fontId="0" fillId="0" borderId="20" xfId="0" applyFont="1" applyFill="1" applyBorder="1" applyAlignment="1">
      <alignment horizontal="left" shrinkToFit="1"/>
    </xf>
    <xf numFmtId="0" fontId="0" fillId="0" borderId="44" xfId="0" applyFont="1" applyFill="1" applyBorder="1" applyAlignment="1">
      <alignment horizontal="left" shrinkToFit="1"/>
    </xf>
    <xf numFmtId="0" fontId="0" fillId="0" borderId="45" xfId="0" applyFont="1" applyFill="1" applyBorder="1" applyAlignment="1">
      <alignment horizontal="left" shrinkToFit="1"/>
    </xf>
    <xf numFmtId="0" fontId="3" fillId="0" borderId="49" xfId="0" applyFont="1" applyFill="1" applyBorder="1" applyAlignment="1">
      <alignment shrinkToFit="1"/>
    </xf>
    <xf numFmtId="0" fontId="4" fillId="0" borderId="0" xfId="0" applyFont="1" applyFill="1" applyAlignment="1">
      <alignment shrinkToFit="1"/>
    </xf>
    <xf numFmtId="0" fontId="3" fillId="0" borderId="0" xfId="0" applyFont="1" applyFill="1" applyBorder="1" applyAlignment="1">
      <alignment shrinkToFit="1"/>
    </xf>
    <xf numFmtId="0" fontId="3" fillId="0" borderId="0" xfId="0" applyFont="1" applyFill="1" applyAlignment="1">
      <alignment shrinkToFit="1"/>
    </xf>
    <xf numFmtId="0" fontId="3" fillId="0" borderId="61" xfId="0" applyFont="1" applyFill="1" applyBorder="1" applyAlignment="1">
      <alignment shrinkToFit="1"/>
    </xf>
    <xf numFmtId="0" fontId="12" fillId="0" borderId="50" xfId="0" applyFont="1" applyFill="1" applyBorder="1" applyAlignment="1">
      <alignment horizontal="left" vertical="top" wrapText="1"/>
    </xf>
    <xf numFmtId="0" fontId="12" fillId="0" borderId="52" xfId="0" applyFont="1" applyFill="1" applyBorder="1" applyAlignment="1">
      <alignment horizontal="left" vertical="top" wrapText="1"/>
    </xf>
    <xf numFmtId="0" fontId="12" fillId="0" borderId="84" xfId="0" applyFont="1" applyFill="1" applyBorder="1" applyAlignment="1">
      <alignment horizontal="left" vertical="top"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2" xfId="0" applyFont="1" applyFill="1" applyBorder="1" applyAlignment="1">
      <alignment horizontal="center" vertical="center"/>
    </xf>
    <xf numFmtId="180" fontId="10" fillId="0" borderId="37" xfId="0" applyNumberFormat="1" applyFont="1" applyFill="1" applyBorder="1" applyAlignment="1">
      <alignment horizontal="center" vertical="top"/>
    </xf>
    <xf numFmtId="176" fontId="7" fillId="0" borderId="34" xfId="2" applyNumberFormat="1" applyFont="1" applyFill="1" applyBorder="1" applyAlignment="1">
      <alignment vertical="center"/>
    </xf>
    <xf numFmtId="176" fontId="7" fillId="0" borderId="5" xfId="2" applyNumberFormat="1" applyFont="1" applyFill="1" applyBorder="1" applyAlignment="1">
      <alignment vertical="center"/>
    </xf>
    <xf numFmtId="176" fontId="9" fillId="0" borderId="50" xfId="2" applyNumberFormat="1" applyFont="1" applyFill="1" applyBorder="1" applyAlignment="1">
      <alignment vertical="center"/>
    </xf>
    <xf numFmtId="176" fontId="9" fillId="0" borderId="51" xfId="2" applyNumberFormat="1" applyFont="1" applyFill="1" applyBorder="1" applyAlignment="1">
      <alignment vertical="center"/>
    </xf>
    <xf numFmtId="176" fontId="9" fillId="0" borderId="54" xfId="2" applyNumberFormat="1" applyFont="1" applyFill="1" applyBorder="1" applyAlignment="1">
      <alignment vertical="center"/>
    </xf>
    <xf numFmtId="176" fontId="9" fillId="0" borderId="42" xfId="2" applyNumberFormat="1" applyFont="1" applyFill="1" applyBorder="1" applyAlignment="1">
      <alignment vertical="center"/>
    </xf>
    <xf numFmtId="176" fontId="7" fillId="0" borderId="38" xfId="2" applyNumberFormat="1" applyFont="1" applyFill="1" applyBorder="1" applyAlignment="1">
      <alignment vertical="center"/>
    </xf>
    <xf numFmtId="176" fontId="7" fillId="0" borderId="39" xfId="2" applyNumberFormat="1" applyFont="1" applyFill="1" applyBorder="1" applyAlignment="1">
      <alignment vertical="center"/>
    </xf>
    <xf numFmtId="176" fontId="9" fillId="0" borderId="20" xfId="2" applyNumberFormat="1" applyFont="1" applyFill="1" applyBorder="1" applyAlignment="1">
      <alignment vertical="center"/>
    </xf>
    <xf numFmtId="176" fontId="9" fillId="0" borderId="85" xfId="2" applyNumberFormat="1" applyFont="1" applyFill="1" applyBorder="1" applyAlignment="1">
      <alignment vertical="center"/>
    </xf>
    <xf numFmtId="176" fontId="7" fillId="0" borderId="38" xfId="2" quotePrefix="1" applyNumberFormat="1" applyFont="1" applyFill="1" applyBorder="1" applyAlignment="1">
      <alignment vertical="center"/>
    </xf>
    <xf numFmtId="0" fontId="11" fillId="0" borderId="33" xfId="0" applyFont="1" applyFill="1" applyBorder="1" applyAlignment="1">
      <alignment horizontal="center" vertical="center" textRotation="255"/>
    </xf>
    <xf numFmtId="0" fontId="11" fillId="0" borderId="37" xfId="0" applyFont="1" applyFill="1" applyBorder="1" applyAlignment="1">
      <alignment horizontal="center" vertical="center" textRotation="255"/>
    </xf>
    <xf numFmtId="0" fontId="11" fillId="0" borderId="43" xfId="0" applyFont="1" applyFill="1" applyBorder="1" applyAlignment="1">
      <alignment horizontal="center" vertical="center" textRotation="255"/>
    </xf>
    <xf numFmtId="176" fontId="7" fillId="0" borderId="38" xfId="2" applyNumberFormat="1" applyFont="1" applyFill="1" applyBorder="1" applyAlignment="1">
      <alignment horizontal="right" vertical="center"/>
    </xf>
    <xf numFmtId="176" fontId="7" fillId="0" borderId="39" xfId="2" applyNumberFormat="1" applyFont="1" applyFill="1" applyBorder="1" applyAlignment="1">
      <alignment horizontal="right" vertical="center"/>
    </xf>
    <xf numFmtId="176" fontId="9" fillId="0" borderId="38" xfId="2" quotePrefix="1" applyNumberFormat="1" applyFont="1" applyFill="1" applyBorder="1" applyAlignment="1">
      <alignment vertical="center"/>
    </xf>
    <xf numFmtId="176" fontId="9" fillId="0" borderId="39" xfId="2" applyNumberFormat="1" applyFont="1" applyFill="1" applyBorder="1" applyAlignment="1">
      <alignment vertical="center"/>
    </xf>
    <xf numFmtId="176" fontId="7" fillId="0" borderId="39" xfId="2" quotePrefix="1" applyNumberFormat="1" applyFont="1" applyFill="1" applyBorder="1" applyAlignment="1">
      <alignment vertical="center"/>
    </xf>
    <xf numFmtId="176" fontId="9" fillId="0" borderId="20" xfId="2" quotePrefix="1" applyNumberFormat="1" applyFont="1" applyFill="1" applyBorder="1" applyAlignment="1">
      <alignment vertical="center"/>
    </xf>
    <xf numFmtId="0" fontId="4" fillId="0" borderId="20" xfId="0" applyFont="1" applyFill="1" applyBorder="1" applyAlignment="1">
      <alignment horizontal="center"/>
    </xf>
    <xf numFmtId="0" fontId="4" fillId="0" borderId="85" xfId="0" applyFont="1" applyFill="1" applyBorder="1" applyAlignment="1">
      <alignment horizont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7" fillId="0" borderId="34" xfId="2" applyNumberFormat="1" applyFont="1" applyFill="1" applyBorder="1" applyAlignment="1">
      <alignment horizontal="right" vertical="center"/>
    </xf>
    <xf numFmtId="176" fontId="7" fillId="0" borderId="5" xfId="2" applyNumberFormat="1" applyFont="1" applyFill="1" applyBorder="1" applyAlignment="1">
      <alignment horizontal="right" vertical="center"/>
    </xf>
    <xf numFmtId="0" fontId="4" fillId="0" borderId="0" xfId="0" applyFont="1" applyFill="1" applyBorder="1" applyAlignment="1">
      <alignment horizontal="left" vertical="top" wrapText="1" indent="1" shrinkToFit="1"/>
    </xf>
    <xf numFmtId="0" fontId="0" fillId="3" borderId="50" xfId="0" applyFill="1" applyBorder="1" applyAlignment="1" applyProtection="1">
      <alignment horizontal="center" vertical="center" wrapText="1"/>
    </xf>
    <xf numFmtId="0" fontId="0" fillId="3" borderId="49"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161" xfId="0" applyFont="1" applyFill="1" applyBorder="1" applyAlignment="1" applyProtection="1">
      <alignment horizontal="left" vertical="top" wrapText="1"/>
      <protection locked="0"/>
    </xf>
    <xf numFmtId="0" fontId="0" fillId="3" borderId="52" xfId="0" applyFont="1" applyFill="1" applyBorder="1" applyAlignment="1" applyProtection="1">
      <alignment horizontal="left" vertical="top" wrapText="1"/>
      <protection locked="0"/>
    </xf>
    <xf numFmtId="0" fontId="0" fillId="3" borderId="51" xfId="0" applyFont="1" applyFill="1" applyBorder="1" applyAlignment="1" applyProtection="1">
      <alignment horizontal="left" vertical="top" wrapText="1"/>
      <protection locked="0"/>
    </xf>
    <xf numFmtId="0" fontId="0" fillId="3" borderId="168"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53" xfId="0" applyFont="1" applyFill="1" applyBorder="1" applyAlignment="1" applyProtection="1">
      <alignment horizontal="left" vertical="top" wrapText="1"/>
      <protection locked="0"/>
    </xf>
    <xf numFmtId="0" fontId="0" fillId="3" borderId="162" xfId="0" applyFont="1" applyFill="1" applyBorder="1" applyAlignment="1" applyProtection="1">
      <alignment horizontal="left" vertical="top" wrapText="1"/>
      <protection locked="0"/>
    </xf>
    <xf numFmtId="0" fontId="0" fillId="3" borderId="46" xfId="0" applyFont="1" applyFill="1" applyBorder="1" applyAlignment="1" applyProtection="1">
      <alignment horizontal="left" vertical="top" wrapText="1"/>
      <protection locked="0"/>
    </xf>
    <xf numFmtId="0" fontId="0" fillId="3" borderId="42" xfId="0" applyFont="1" applyFill="1" applyBorder="1" applyAlignment="1" applyProtection="1">
      <alignment horizontal="left" vertical="top" wrapText="1"/>
      <protection locked="0"/>
    </xf>
    <xf numFmtId="0" fontId="0" fillId="3" borderId="50" xfId="0" applyFont="1" applyFill="1" applyBorder="1" applyAlignment="1" applyProtection="1">
      <alignment horizontal="center" vertical="center" wrapText="1"/>
    </xf>
    <xf numFmtId="0" fontId="0" fillId="3" borderId="52"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3" borderId="46" xfId="0" applyFont="1" applyFill="1" applyBorder="1" applyAlignment="1" applyProtection="1">
      <alignment horizontal="center" vertical="center"/>
    </xf>
    <xf numFmtId="0" fontId="0" fillId="3" borderId="161" xfId="0" applyFont="1" applyFill="1" applyBorder="1" applyAlignment="1" applyProtection="1">
      <alignment horizontal="center" vertical="center"/>
      <protection locked="0"/>
    </xf>
    <xf numFmtId="0" fontId="0" fillId="3" borderId="51" xfId="0" applyFont="1" applyFill="1" applyBorder="1" applyAlignment="1" applyProtection="1">
      <alignment horizontal="center" vertical="center"/>
      <protection locked="0"/>
    </xf>
    <xf numFmtId="0" fontId="0" fillId="3" borderId="167" xfId="0" applyFont="1" applyFill="1" applyBorder="1" applyAlignment="1" applyProtection="1">
      <alignment horizontal="center" vertical="center"/>
      <protection locked="0"/>
    </xf>
    <xf numFmtId="0" fontId="0" fillId="3" borderId="78" xfId="0" applyFont="1" applyFill="1" applyBorder="1" applyAlignment="1" applyProtection="1">
      <alignment horizontal="center" vertical="center"/>
      <protection locked="0"/>
    </xf>
    <xf numFmtId="0" fontId="0" fillId="3" borderId="95" xfId="0" applyFont="1" applyFill="1" applyBorder="1" applyAlignment="1">
      <alignment horizontal="center" vertical="center" wrapText="1"/>
    </xf>
    <xf numFmtId="0" fontId="0" fillId="3" borderId="96" xfId="0" applyFont="1" applyFill="1" applyBorder="1" applyAlignment="1">
      <alignment horizontal="center" vertical="center" wrapText="1"/>
    </xf>
    <xf numFmtId="0" fontId="0" fillId="3" borderId="49" xfId="0" applyFont="1" applyFill="1" applyBorder="1" applyAlignment="1" applyProtection="1">
      <alignment horizontal="center" vertical="center"/>
    </xf>
    <xf numFmtId="0" fontId="0" fillId="3" borderId="101" xfId="0" applyFont="1" applyFill="1" applyBorder="1" applyAlignment="1" applyProtection="1">
      <alignment horizontal="center" vertical="center"/>
    </xf>
    <xf numFmtId="0" fontId="0" fillId="3" borderId="160" xfId="0" applyFont="1" applyFill="1" applyBorder="1" applyAlignment="1" applyProtection="1">
      <alignment horizontal="center" vertical="center"/>
    </xf>
    <xf numFmtId="0" fontId="0" fillId="3" borderId="161" xfId="0" applyFont="1" applyFill="1" applyBorder="1" applyAlignment="1" applyProtection="1">
      <alignment horizontal="center" vertical="center"/>
    </xf>
    <xf numFmtId="0" fontId="0" fillId="3" borderId="158" xfId="0" applyFont="1" applyFill="1" applyBorder="1" applyAlignment="1" applyProtection="1">
      <alignment horizontal="center" vertical="center"/>
    </xf>
    <xf numFmtId="0" fontId="0" fillId="3" borderId="162" xfId="0" applyFont="1" applyFill="1" applyBorder="1" applyAlignment="1" applyProtection="1">
      <alignment horizontal="center" vertical="center"/>
    </xf>
    <xf numFmtId="0" fontId="0" fillId="3" borderId="159" xfId="0" applyFont="1" applyFill="1" applyBorder="1" applyAlignment="1" applyProtection="1">
      <alignment horizontal="center" vertical="center"/>
    </xf>
    <xf numFmtId="0" fontId="0" fillId="3" borderId="51"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0" fillId="3" borderId="50" xfId="0" applyFont="1" applyFill="1" applyBorder="1" applyAlignment="1" applyProtection="1">
      <alignment horizontal="center" vertical="center"/>
    </xf>
    <xf numFmtId="0" fontId="0" fillId="3" borderId="51" xfId="0" applyFont="1" applyFill="1" applyBorder="1" applyAlignment="1" applyProtection="1">
      <alignment horizontal="left" vertical="center"/>
    </xf>
    <xf numFmtId="0" fontId="0" fillId="3" borderId="53" xfId="0" applyFont="1" applyFill="1" applyBorder="1" applyAlignment="1" applyProtection="1">
      <alignment horizontal="left" vertical="center"/>
    </xf>
    <xf numFmtId="0" fontId="0" fillId="3" borderId="158" xfId="0" applyFont="1" applyFill="1" applyBorder="1" applyAlignment="1" applyProtection="1">
      <alignment horizontal="center" vertical="center" wrapText="1"/>
    </xf>
    <xf numFmtId="0" fontId="0" fillId="3" borderId="54" xfId="0" applyFont="1" applyFill="1" applyBorder="1" applyAlignment="1" applyProtection="1">
      <alignment horizontal="center" vertical="center" wrapText="1"/>
    </xf>
    <xf numFmtId="0" fontId="0" fillId="3" borderId="159" xfId="0" applyFont="1" applyFill="1" applyBorder="1" applyAlignment="1" applyProtection="1">
      <alignment horizontal="center" vertical="center" wrapText="1"/>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194" fontId="97" fillId="3" borderId="0" xfId="0" applyNumberFormat="1" applyFont="1" applyFill="1" applyBorder="1" applyAlignment="1" applyProtection="1">
      <alignment horizontal="left" shrinkToFit="1"/>
    </xf>
    <xf numFmtId="204" fontId="9" fillId="3" borderId="38" xfId="0" applyNumberFormat="1" applyFont="1" applyFill="1" applyBorder="1" applyAlignment="1">
      <alignment horizontal="center" vertical="center"/>
    </xf>
    <xf numFmtId="204" fontId="9" fillId="3" borderId="40" xfId="0" applyNumberFormat="1" applyFont="1" applyFill="1" applyBorder="1" applyAlignment="1">
      <alignment horizontal="center" vertical="center"/>
    </xf>
    <xf numFmtId="204" fontId="9"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indent="1"/>
      <protection locked="0"/>
    </xf>
    <xf numFmtId="38" fontId="26" fillId="4" borderId="40" xfId="2" applyFont="1" applyFill="1" applyBorder="1" applyAlignment="1" applyProtection="1">
      <alignment horizontal="right" vertical="center" indent="1"/>
      <protection locked="0"/>
    </xf>
    <xf numFmtId="0" fontId="8" fillId="3" borderId="40" xfId="0" applyFont="1" applyFill="1" applyBorder="1" applyAlignment="1" applyProtection="1">
      <alignment vertical="center"/>
    </xf>
    <xf numFmtId="0" fontId="8" fillId="3" borderId="39" xfId="0" applyFont="1" applyFill="1" applyBorder="1" applyAlignment="1" applyProtection="1">
      <alignment vertical="center"/>
    </xf>
    <xf numFmtId="177" fontId="8" fillId="3" borderId="90" xfId="0" applyNumberFormat="1" applyFont="1" applyFill="1" applyBorder="1" applyAlignment="1" applyProtection="1">
      <alignment horizontal="right"/>
    </xf>
    <xf numFmtId="177" fontId="8" fillId="3" borderId="1" xfId="0" applyNumberFormat="1" applyFont="1" applyFill="1" applyBorder="1" applyAlignment="1" applyProtection="1">
      <alignment horizontal="right"/>
    </xf>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3" fontId="18" fillId="3" borderId="52" xfId="0" applyNumberFormat="1" applyFont="1" applyFill="1" applyBorder="1" applyAlignment="1" applyProtection="1"/>
    <xf numFmtId="3" fontId="18" fillId="3" borderId="0" xfId="0" applyNumberFormat="1" applyFont="1" applyFill="1" applyAlignment="1" applyProtection="1"/>
    <xf numFmtId="0" fontId="18" fillId="3" borderId="0" xfId="0" applyFont="1" applyFill="1" applyAlignment="1" applyProtection="1"/>
    <xf numFmtId="0" fontId="100" fillId="0" borderId="0" xfId="0" applyFont="1" applyFill="1" applyBorder="1" applyAlignment="1" applyProtection="1">
      <alignment horizontal="center" vertical="top" wrapText="1"/>
    </xf>
    <xf numFmtId="196" fontId="9" fillId="3" borderId="38" xfId="0" applyNumberFormat="1" applyFont="1" applyFill="1" applyBorder="1" applyAlignment="1">
      <alignment horizontal="center" vertical="center"/>
    </xf>
    <xf numFmtId="196" fontId="9" fillId="3" borderId="40" xfId="0" applyNumberFormat="1" applyFont="1" applyFill="1" applyBorder="1" applyAlignment="1">
      <alignment horizontal="center" vertical="center"/>
    </xf>
    <xf numFmtId="196" fontId="9" fillId="3" borderId="39" xfId="0" applyNumberFormat="1" applyFont="1" applyFill="1" applyBorder="1" applyAlignment="1">
      <alignment horizontal="center" vertical="center"/>
    </xf>
    <xf numFmtId="0" fontId="94" fillId="3" borderId="38" xfId="0" applyFont="1" applyFill="1" applyBorder="1" applyAlignment="1" applyProtection="1">
      <alignment horizontal="center" vertical="center" wrapText="1"/>
    </xf>
    <xf numFmtId="0" fontId="94" fillId="3" borderId="40" xfId="0" applyFont="1" applyFill="1" applyBorder="1" applyAlignment="1" applyProtection="1">
      <alignment horizontal="center" vertical="center" wrapText="1"/>
    </xf>
    <xf numFmtId="0" fontId="94" fillId="3" borderId="39" xfId="0" applyFont="1" applyFill="1" applyBorder="1" applyAlignment="1" applyProtection="1">
      <alignment horizontal="center" vertical="center" wrapText="1"/>
    </xf>
    <xf numFmtId="3" fontId="63" fillId="3" borderId="38" xfId="0" applyNumberFormat="1" applyFont="1" applyFill="1" applyBorder="1" applyAlignment="1" applyProtection="1">
      <alignment horizontal="right" vertical="center" indent="1"/>
    </xf>
    <xf numFmtId="3" fontId="63" fillId="3" borderId="40" xfId="0" applyNumberFormat="1" applyFont="1" applyFill="1" applyBorder="1" applyAlignment="1" applyProtection="1">
      <alignment horizontal="right" vertical="center" indent="1"/>
    </xf>
    <xf numFmtId="0" fontId="95" fillId="3" borderId="40" xfId="0" applyFont="1" applyFill="1" applyBorder="1" applyAlignment="1" applyProtection="1">
      <alignment horizontal="left" vertical="center"/>
    </xf>
    <xf numFmtId="0" fontId="95" fillId="3" borderId="39" xfId="0" applyFont="1" applyFill="1" applyBorder="1" applyAlignment="1" applyProtection="1">
      <alignment horizontal="left" vertical="center"/>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0" xfId="0" applyFill="1" applyBorder="1" applyAlignment="1" applyProtection="1">
      <alignment horizontal="center" vertical="center"/>
    </xf>
    <xf numFmtId="0" fontId="0" fillId="3" borderId="0" xfId="0" applyFill="1" applyBorder="1" applyAlignment="1" applyProtection="1">
      <alignment horizontal="left" vertical="center"/>
    </xf>
    <xf numFmtId="0" fontId="4" fillId="4" borderId="83"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4" fillId="4" borderId="17" xfId="0" applyFont="1" applyFill="1" applyBorder="1" applyAlignment="1" applyProtection="1">
      <alignment horizontal="left" vertical="center" wrapText="1"/>
      <protection locked="0"/>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199" fontId="8" fillId="3" borderId="83" xfId="0" applyNumberFormat="1" applyFont="1" applyFill="1" applyBorder="1" applyAlignment="1" applyProtection="1">
      <alignment shrinkToFit="1"/>
    </xf>
    <xf numFmtId="199" fontId="8" fillId="3" borderId="15" xfId="0" applyNumberFormat="1" applyFont="1" applyFill="1" applyBorder="1" applyAlignment="1" applyProtection="1">
      <alignment shrinkToFit="1"/>
    </xf>
    <xf numFmtId="199" fontId="8" fillId="3" borderId="17" xfId="0" applyNumberFormat="1" applyFont="1" applyFill="1" applyBorder="1" applyAlignment="1" applyProtection="1">
      <alignment shrinkToFit="1"/>
    </xf>
    <xf numFmtId="0" fontId="96" fillId="3" borderId="83" xfId="0" applyFont="1" applyFill="1" applyBorder="1" applyAlignment="1" applyProtection="1">
      <alignment horizontal="center" vertical="center" wrapText="1"/>
    </xf>
    <xf numFmtId="0" fontId="96" fillId="3" borderId="15"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xf>
    <xf numFmtId="177" fontId="8" fillId="3" borderId="15" xfId="0" applyNumberFormat="1" applyFont="1" applyFill="1" applyBorder="1" applyAlignment="1" applyProtection="1">
      <alignment horizontal="right"/>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200" fontId="8" fillId="3" borderId="92" xfId="0" applyNumberFormat="1" applyFont="1" applyFill="1" applyBorder="1" applyAlignment="1" applyProtection="1">
      <alignment shrinkToFit="1"/>
    </xf>
    <xf numFmtId="200" fontId="8" fillId="3" borderId="93" xfId="0" applyNumberFormat="1" applyFont="1" applyFill="1" applyBorder="1" applyAlignment="1" applyProtection="1">
      <alignment shrinkToFit="1"/>
    </xf>
    <xf numFmtId="200" fontId="8" fillId="3" borderId="94" xfId="0" applyNumberFormat="1" applyFont="1" applyFill="1" applyBorder="1" applyAlignment="1" applyProtection="1">
      <alignment shrinkToFit="1"/>
    </xf>
    <xf numFmtId="0" fontId="45" fillId="3" borderId="92" xfId="0" applyFont="1" applyFill="1" applyBorder="1" applyAlignment="1" applyProtection="1">
      <alignment horizontal="center" vertical="center" wrapText="1"/>
    </xf>
    <xf numFmtId="0" fontId="45" fillId="3" borderId="93"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xf>
    <xf numFmtId="177" fontId="8" fillId="3" borderId="93" xfId="0" applyNumberFormat="1" applyFont="1" applyFill="1" applyBorder="1" applyAlignment="1" applyProtection="1">
      <alignment horizontal="right"/>
    </xf>
    <xf numFmtId="0" fontId="0" fillId="3" borderId="102" xfId="0" applyFill="1" applyBorder="1" applyAlignment="1" applyProtection="1">
      <alignment horizontal="center" vertical="center"/>
    </xf>
    <xf numFmtId="0" fontId="0" fillId="3" borderId="103" xfId="0" applyFill="1" applyBorder="1" applyAlignment="1" applyProtection="1">
      <alignment horizontal="center" vertical="center"/>
    </xf>
    <xf numFmtId="199" fontId="8" fillId="3" borderId="102" xfId="0" applyNumberFormat="1" applyFont="1" applyFill="1" applyBorder="1" applyAlignment="1" applyProtection="1">
      <alignment shrinkToFit="1"/>
    </xf>
    <xf numFmtId="199" fontId="8" fillId="3" borderId="103" xfId="0" applyNumberFormat="1" applyFont="1" applyFill="1" applyBorder="1" applyAlignment="1" applyProtection="1">
      <alignment shrinkToFit="1"/>
    </xf>
    <xf numFmtId="199" fontId="8" fillId="3" borderId="104" xfId="0" applyNumberFormat="1" applyFont="1" applyFill="1" applyBorder="1" applyAlignment="1" applyProtection="1">
      <alignment shrinkToFit="1"/>
    </xf>
    <xf numFmtId="0" fontId="0" fillId="3" borderId="105" xfId="0" applyFill="1" applyBorder="1" applyAlignment="1" applyProtection="1">
      <alignment horizontal="right" vertical="center"/>
    </xf>
    <xf numFmtId="0" fontId="0" fillId="3" borderId="106" xfId="0" applyFill="1" applyBorder="1" applyAlignment="1" applyProtection="1">
      <alignment horizontal="right" vertical="center"/>
    </xf>
    <xf numFmtId="177" fontId="8" fillId="3" borderId="102" xfId="0" applyNumberFormat="1" applyFont="1" applyFill="1" applyBorder="1" applyAlignment="1" applyProtection="1">
      <alignment horizontal="right"/>
    </xf>
    <xf numFmtId="177" fontId="8" fillId="3" borderId="103" xfId="0" applyNumberFormat="1" applyFont="1" applyFill="1" applyBorder="1" applyAlignment="1" applyProtection="1">
      <alignment horizontal="right"/>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191" fontId="6" fillId="3" borderId="50" xfId="0" applyNumberFormat="1" applyFont="1" applyFill="1" applyBorder="1" applyAlignment="1" applyProtection="1">
      <alignment horizontal="center" vertical="center" readingOrder="1"/>
    </xf>
    <xf numFmtId="191" fontId="6" fillId="3" borderId="51" xfId="0" applyNumberFormat="1" applyFont="1" applyFill="1" applyBorder="1" applyAlignment="1" applyProtection="1">
      <alignment horizontal="center" vertical="center" readingOrder="1"/>
    </xf>
    <xf numFmtId="191" fontId="6" fillId="3" borderId="49" xfId="0" applyNumberFormat="1" applyFont="1" applyFill="1" applyBorder="1" applyAlignment="1" applyProtection="1">
      <alignment horizontal="center" vertical="center" readingOrder="1"/>
    </xf>
    <xf numFmtId="191" fontId="6" fillId="3" borderId="53" xfId="0" applyNumberFormat="1" applyFont="1" applyFill="1" applyBorder="1" applyAlignment="1" applyProtection="1">
      <alignment horizontal="center" vertical="center" readingOrder="1"/>
    </xf>
    <xf numFmtId="191" fontId="6" fillId="3" borderId="54" xfId="0" applyNumberFormat="1" applyFont="1" applyFill="1" applyBorder="1" applyAlignment="1" applyProtection="1">
      <alignment horizontal="center" vertical="center" readingOrder="1"/>
    </xf>
    <xf numFmtId="191" fontId="6" fillId="3" borderId="42" xfId="0" applyNumberFormat="1" applyFont="1" applyFill="1" applyBorder="1" applyAlignment="1" applyProtection="1">
      <alignment horizontal="center" vertical="center" readingOrder="1"/>
    </xf>
    <xf numFmtId="0" fontId="0" fillId="3" borderId="95" xfId="0" applyFont="1" applyFill="1" applyBorder="1" applyAlignment="1" applyProtection="1">
      <alignment horizontal="center" vertical="center" wrapText="1"/>
    </xf>
    <xf numFmtId="0" fontId="0" fillId="3" borderId="96" xfId="0" applyFont="1" applyFill="1" applyBorder="1" applyAlignment="1" applyProtection="1">
      <alignment horizontal="center" vertical="center" wrapText="1"/>
    </xf>
    <xf numFmtId="0" fontId="0" fillId="3" borderId="51" xfId="0" applyFont="1" applyFill="1" applyBorder="1" applyAlignment="1" applyProtection="1">
      <alignment horizontal="left" vertical="center"/>
      <protection locked="0"/>
    </xf>
    <xf numFmtId="0" fontId="0" fillId="3" borderId="53"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91" xfId="0" applyFont="1" applyFill="1" applyBorder="1" applyAlignment="1" applyProtection="1">
      <alignment horizontal="left" vertical="center" wrapText="1"/>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78" xfId="0" applyFont="1" applyFill="1" applyBorder="1" applyAlignment="1" applyProtection="1">
      <alignment horizontal="left" vertical="center" wrapText="1"/>
      <protection locked="0"/>
    </xf>
    <xf numFmtId="0" fontId="0" fillId="3" borderId="38" xfId="0" applyFont="1" applyFill="1" applyBorder="1" applyAlignment="1" applyProtection="1">
      <alignment horizontal="left" vertical="top" wrapText="1"/>
      <protection locked="0"/>
    </xf>
    <xf numFmtId="0" fontId="0" fillId="3" borderId="40" xfId="0" applyFont="1" applyFill="1" applyBorder="1" applyAlignment="1" applyProtection="1">
      <alignment horizontal="left" vertical="top" wrapText="1"/>
      <protection locked="0"/>
    </xf>
    <xf numFmtId="0" fontId="0" fillId="3" borderId="39" xfId="0" applyFont="1" applyFill="1" applyBorder="1" applyAlignment="1" applyProtection="1">
      <alignment horizontal="left" vertical="top" wrapText="1"/>
      <protection locked="0"/>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193" fontId="0" fillId="3" borderId="46" xfId="0" applyNumberFormat="1" applyFill="1" applyBorder="1" applyAlignment="1" applyProtection="1">
      <alignment horizontal="right"/>
    </xf>
    <xf numFmtId="200" fontId="8" fillId="3" borderId="90" xfId="0" applyNumberFormat="1" applyFont="1" applyFill="1" applyBorder="1" applyAlignment="1" applyProtection="1">
      <alignment shrinkToFit="1"/>
    </xf>
    <xf numFmtId="200" fontId="8" fillId="3" borderId="1" xfId="0" applyNumberFormat="1" applyFont="1" applyFill="1" applyBorder="1" applyAlignment="1" applyProtection="1">
      <alignment shrinkToFit="1"/>
    </xf>
    <xf numFmtId="200" fontId="8" fillId="3" borderId="91" xfId="0" applyNumberFormat="1" applyFont="1" applyFill="1" applyBorder="1" applyAlignment="1" applyProtection="1">
      <alignment shrinkToFit="1"/>
    </xf>
    <xf numFmtId="0" fontId="45" fillId="3" borderId="90"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96" fillId="3" borderId="161" xfId="0" applyFont="1" applyFill="1" applyBorder="1" applyAlignment="1" applyProtection="1">
      <alignment horizontal="left" vertical="top" wrapText="1"/>
      <protection locked="0"/>
    </xf>
    <xf numFmtId="0" fontId="96" fillId="3" borderId="52" xfId="0" applyFont="1" applyFill="1" applyBorder="1" applyAlignment="1" applyProtection="1">
      <alignment horizontal="left" vertical="top" wrapText="1"/>
      <protection locked="0"/>
    </xf>
    <xf numFmtId="0" fontId="96" fillId="3" borderId="51" xfId="0" applyFont="1" applyFill="1" applyBorder="1" applyAlignment="1" applyProtection="1">
      <alignment horizontal="left" vertical="top" wrapText="1"/>
      <protection locked="0"/>
    </xf>
    <xf numFmtId="0" fontId="96" fillId="3" borderId="168" xfId="0" applyFont="1" applyFill="1" applyBorder="1" applyAlignment="1" applyProtection="1">
      <alignment horizontal="left" vertical="top" wrapText="1"/>
      <protection locked="0"/>
    </xf>
    <xf numFmtId="0" fontId="96" fillId="3" borderId="0" xfId="0" applyFont="1" applyFill="1" applyBorder="1" applyAlignment="1" applyProtection="1">
      <alignment horizontal="left" vertical="top" wrapText="1"/>
      <protection locked="0"/>
    </xf>
    <xf numFmtId="0" fontId="96" fillId="3" borderId="53" xfId="0" applyFont="1" applyFill="1" applyBorder="1" applyAlignment="1" applyProtection="1">
      <alignment horizontal="left" vertical="top" wrapText="1"/>
      <protection locked="0"/>
    </xf>
    <xf numFmtId="0" fontId="96" fillId="3" borderId="162" xfId="0" applyFont="1" applyFill="1" applyBorder="1" applyAlignment="1" applyProtection="1">
      <alignment horizontal="left" vertical="top" wrapText="1"/>
      <protection locked="0"/>
    </xf>
    <xf numFmtId="0" fontId="96" fillId="3" borderId="46" xfId="0" applyFont="1" applyFill="1" applyBorder="1" applyAlignment="1" applyProtection="1">
      <alignment horizontal="left" vertical="top" wrapText="1"/>
      <protection locked="0"/>
    </xf>
    <xf numFmtId="0" fontId="96" fillId="3" borderId="42" xfId="0" applyFont="1" applyFill="1" applyBorder="1" applyAlignment="1" applyProtection="1">
      <alignment horizontal="left" vertical="top" wrapText="1"/>
      <protection locked="0"/>
    </xf>
    <xf numFmtId="0" fontId="0" fillId="3" borderId="95" xfId="0" applyFill="1" applyBorder="1" applyAlignment="1" applyProtection="1">
      <alignment horizontal="center" vertical="center" wrapText="1"/>
    </xf>
    <xf numFmtId="0" fontId="0" fillId="3" borderId="169" xfId="0" applyFill="1" applyBorder="1" applyAlignment="1" applyProtection="1">
      <alignment horizontal="center" vertical="center" wrapText="1"/>
    </xf>
    <xf numFmtId="0" fontId="0" fillId="3" borderId="96" xfId="0"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47" xfId="0" applyFont="1" applyFill="1" applyBorder="1" applyAlignment="1" applyProtection="1">
      <alignment horizontal="right"/>
    </xf>
    <xf numFmtId="0" fontId="5" fillId="3" borderId="78" xfId="0" applyFont="1" applyFill="1" applyBorder="1" applyAlignment="1" applyProtection="1">
      <alignment horizontal="right"/>
    </xf>
    <xf numFmtId="0" fontId="5" fillId="3" borderId="103" xfId="0" applyFont="1" applyFill="1" applyBorder="1" applyAlignment="1" applyProtection="1">
      <alignment horizontal="right"/>
    </xf>
    <xf numFmtId="0" fontId="5" fillId="3" borderId="104" xfId="0" applyFont="1" applyFill="1" applyBorder="1" applyAlignment="1" applyProtection="1">
      <alignment horizontal="right"/>
    </xf>
    <xf numFmtId="0" fontId="5" fillId="3" borderId="15" xfId="0" applyFont="1" applyFill="1" applyBorder="1" applyAlignment="1" applyProtection="1">
      <alignment horizontal="right"/>
    </xf>
    <xf numFmtId="0" fontId="5" fillId="3" borderId="17" xfId="0" applyFont="1" applyFill="1" applyBorder="1" applyAlignment="1" applyProtection="1">
      <alignment horizontal="right"/>
    </xf>
    <xf numFmtId="0" fontId="5" fillId="3" borderId="93" xfId="0" applyFont="1" applyFill="1" applyBorder="1" applyAlignment="1" applyProtection="1">
      <alignment horizontal="right"/>
    </xf>
    <xf numFmtId="0" fontId="5" fillId="3" borderId="94" xfId="0" applyFont="1" applyFill="1" applyBorder="1" applyAlignment="1" applyProtection="1">
      <alignment horizontal="right"/>
    </xf>
    <xf numFmtId="0" fontId="5" fillId="3" borderId="1" xfId="0" applyFont="1" applyFill="1" applyBorder="1" applyAlignment="1" applyProtection="1">
      <alignment horizontal="right"/>
    </xf>
    <xf numFmtId="0" fontId="5" fillId="3" borderId="91" xfId="0" applyFont="1" applyFill="1" applyBorder="1" applyAlignment="1" applyProtection="1">
      <alignment horizontal="right"/>
    </xf>
    <xf numFmtId="0" fontId="0" fillId="3" borderId="51"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94" fontId="98" fillId="3" borderId="0" xfId="0" applyNumberFormat="1" applyFont="1" applyFill="1" applyBorder="1" applyAlignment="1" applyProtection="1">
      <alignment horizontal="left" shrinkToFit="1"/>
    </xf>
    <xf numFmtId="0" fontId="0" fillId="3" borderId="96" xfId="0" applyFont="1" applyFill="1" applyBorder="1" applyAlignment="1" applyProtection="1">
      <alignment horizontal="center" vertical="center"/>
    </xf>
    <xf numFmtId="0" fontId="0" fillId="3" borderId="97" xfId="0" applyFont="1" applyFill="1" applyBorder="1" applyAlignment="1" applyProtection="1">
      <alignment horizontal="left" vertical="center"/>
    </xf>
    <xf numFmtId="0" fontId="0" fillId="3" borderId="166" xfId="0" applyFont="1" applyFill="1" applyBorder="1" applyAlignment="1" applyProtection="1">
      <alignment horizontal="left" vertical="center"/>
    </xf>
    <xf numFmtId="194" fontId="97" fillId="3" borderId="46" xfId="0" applyNumberFormat="1" applyFont="1" applyFill="1" applyBorder="1" applyAlignment="1" applyProtection="1">
      <alignment horizontal="left" shrinkToFit="1"/>
    </xf>
    <xf numFmtId="0" fontId="0" fillId="3" borderId="17" xfId="0" applyFill="1" applyBorder="1" applyAlignment="1" applyProtection="1">
      <alignment horizontal="center" vertical="center"/>
    </xf>
    <xf numFmtId="0" fontId="96" fillId="3" borderId="17" xfId="0" applyFont="1" applyFill="1" applyBorder="1" applyAlignment="1" applyProtection="1">
      <alignment horizontal="center" vertical="center" wrapText="1"/>
    </xf>
    <xf numFmtId="0" fontId="0" fillId="3" borderId="91" xfId="0" applyFill="1" applyBorder="1" applyAlignment="1" applyProtection="1">
      <alignment horizontal="center" vertical="center"/>
    </xf>
    <xf numFmtId="0" fontId="45" fillId="3" borderId="91" xfId="0" applyFont="1" applyFill="1" applyBorder="1" applyAlignment="1" applyProtection="1">
      <alignment horizontal="center" vertical="center" wrapText="1"/>
    </xf>
    <xf numFmtId="0" fontId="0" fillId="3" borderId="94" xfId="0" applyFill="1" applyBorder="1" applyAlignment="1" applyProtection="1">
      <alignment horizontal="center" vertical="center"/>
    </xf>
    <xf numFmtId="0" fontId="0" fillId="3" borderId="104" xfId="0" applyFill="1" applyBorder="1" applyAlignment="1" applyProtection="1">
      <alignment horizontal="center" vertical="center"/>
    </xf>
    <xf numFmtId="0" fontId="0" fillId="3" borderId="97" xfId="0" applyFont="1" applyFill="1" applyBorder="1" applyAlignment="1" applyProtection="1">
      <alignment horizontal="left" vertical="center"/>
      <protection locked="0"/>
    </xf>
    <xf numFmtId="0" fontId="0" fillId="3" borderId="166" xfId="0" applyFont="1" applyFill="1" applyBorder="1" applyAlignment="1" applyProtection="1">
      <alignment horizontal="left" vertical="center"/>
      <protection locked="0"/>
    </xf>
    <xf numFmtId="0" fontId="0" fillId="3" borderId="165" xfId="0" applyFill="1" applyBorder="1" applyAlignment="1" applyProtection="1">
      <alignment horizontal="right" vertical="center"/>
    </xf>
    <xf numFmtId="0" fontId="45" fillId="3" borderId="94" xfId="0" applyFont="1" applyFill="1" applyBorder="1" applyAlignment="1" applyProtection="1">
      <alignment horizontal="center" vertical="center" wrapText="1"/>
    </xf>
    <xf numFmtId="0" fontId="11" fillId="3" borderId="0" xfId="0" applyFont="1" applyFill="1" applyBorder="1" applyAlignment="1" applyProtection="1"/>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7" fillId="0" borderId="10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6" fillId="0" borderId="0" xfId="1" applyFill="1" applyAlignment="1" applyProtection="1">
      <alignment horizontal="left"/>
      <protection hidden="1"/>
    </xf>
    <xf numFmtId="0" fontId="46" fillId="0" borderId="0" xfId="1" applyFont="1" applyFill="1" applyAlignment="1" applyProtection="1">
      <alignment vertical="center"/>
      <protection hidden="1"/>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6" fillId="0" borderId="0" xfId="1" applyProtection="1">
      <protection locked="0" hidden="1"/>
    </xf>
    <xf numFmtId="0" fontId="46" fillId="0" borderId="0" xfId="1" applyFont="1" applyAlignment="1" applyProtection="1">
      <alignment vertical="center"/>
      <protection locked="0" hidden="1"/>
    </xf>
    <xf numFmtId="186" fontId="10" fillId="0" borderId="108"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10" xfId="0" applyNumberFormat="1" applyFont="1" applyFill="1" applyBorder="1" applyAlignment="1" applyProtection="1">
      <alignment horizontal="center" vertical="center" wrapText="1"/>
    </xf>
    <xf numFmtId="56" fontId="6" fillId="0" borderId="111"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38" fontId="4" fillId="3" borderId="112"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3" xfId="0" applyFont="1" applyFill="1" applyBorder="1" applyAlignment="1" applyProtection="1">
      <alignment horizontal="center" vertical="center" wrapText="1"/>
    </xf>
    <xf numFmtId="0" fontId="4" fillId="3" borderId="114" xfId="0" applyFont="1" applyFill="1" applyBorder="1" applyAlignment="1" applyProtection="1">
      <alignment horizontal="center" vertical="center" wrapText="1"/>
    </xf>
    <xf numFmtId="0" fontId="4" fillId="3" borderId="115" xfId="0" applyFont="1" applyFill="1" applyBorder="1" applyAlignment="1" applyProtection="1">
      <alignment horizontal="center" vertical="center" wrapText="1"/>
    </xf>
    <xf numFmtId="0" fontId="6" fillId="0" borderId="119" xfId="0" applyFont="1" applyBorder="1" applyAlignment="1" applyProtection="1">
      <alignment horizontal="center" vertical="top" wrapText="1"/>
    </xf>
    <xf numFmtId="0" fontId="6" fillId="0" borderId="120" xfId="0" applyFont="1" applyBorder="1" applyAlignment="1" applyProtection="1">
      <alignment horizontal="center" vertical="top" wrapText="1"/>
    </xf>
    <xf numFmtId="0" fontId="6" fillId="0" borderId="121" xfId="0" applyFont="1" applyBorder="1" applyAlignment="1" applyProtection="1">
      <alignment horizontal="center" vertical="top" wrapText="1"/>
    </xf>
    <xf numFmtId="56" fontId="4" fillId="0" borderId="110" xfId="0" applyNumberFormat="1" applyFont="1" applyFill="1" applyBorder="1" applyAlignment="1" applyProtection="1">
      <alignment horizontal="center" vertical="center" wrapText="1"/>
    </xf>
    <xf numFmtId="56" fontId="4" fillId="0" borderId="111" xfId="0" applyNumberFormat="1" applyFont="1" applyFill="1" applyBorder="1" applyAlignment="1" applyProtection="1">
      <alignment horizontal="center" vertical="center" wrapText="1"/>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4" borderId="6" xfId="0" applyNumberFormat="1" applyFont="1" applyFill="1" applyBorder="1" applyAlignment="1" applyProtection="1">
      <alignment horizontal="left" vertical="center" wrapText="1"/>
      <protection locked="0"/>
    </xf>
  </cellXfs>
  <cellStyles count="5">
    <cellStyle name="ハイパーリンク" xfId="1" builtinId="8"/>
    <cellStyle name="桁区切り" xfId="2" builtinId="6"/>
    <cellStyle name="標準" xfId="0" builtinId="0"/>
    <cellStyle name="標準 2" xfId="3" xr:uid="{00000000-0005-0000-0000-000003000000}"/>
    <cellStyle name="良い" xfId="4" builtinId="26"/>
  </cellStyles>
  <dxfs count="3">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FF3399"/>
      <color rgb="FFD9FFD9"/>
      <color rgb="FFFFE1E1"/>
      <color rgb="FF3366FF"/>
      <color rgb="FFFF0066"/>
      <color rgb="FF3399FF"/>
      <color rgb="FFD9F1FF"/>
      <color rgb="FFE1E1FF"/>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17</xdr:col>
      <xdr:colOff>248102</xdr:colOff>
      <xdr:row>2</xdr:row>
      <xdr:rowOff>325772</xdr:rowOff>
    </xdr:from>
    <xdr:to>
      <xdr:col>26</xdr:col>
      <xdr:colOff>14017</xdr:colOff>
      <xdr:row>4</xdr:row>
      <xdr:rowOff>136072</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398781" y="992522"/>
          <a:ext cx="5263200" cy="790014"/>
        </a:xfrm>
        <a:prstGeom prst="borderCallout2">
          <a:avLst>
            <a:gd name="adj1" fmla="val 100245"/>
            <a:gd name="adj2" fmla="val 49158"/>
            <a:gd name="adj3" fmla="val 244694"/>
            <a:gd name="adj4" fmla="val 38407"/>
            <a:gd name="adj5" fmla="val 146286"/>
            <a:gd name="adj6" fmla="val -4062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研修開始月日</a:t>
          </a:r>
          <a:r>
            <a:rPr kumimoji="1" lang="ja-JP" altLang="ja-JP" sz="1400" b="1">
              <a:solidFill>
                <a:srgbClr val="FF0000"/>
              </a:solidFill>
              <a:latin typeface="+mn-lt"/>
              <a:ea typeface="+mn-ea"/>
              <a:cs typeface="+mn-cs"/>
            </a:rPr>
            <a:t>」を</a:t>
          </a:r>
          <a:r>
            <a:rPr kumimoji="1" lang="ja-JP" altLang="en-US" sz="1400" b="1">
              <a:solidFill>
                <a:srgbClr val="FF0000"/>
              </a:solidFill>
              <a:latin typeface="+mn-lt"/>
              <a:ea typeface="+mn-ea"/>
              <a:cs typeface="+mn-cs"/>
            </a:rPr>
            <a:t>「Ｈ○○</a:t>
          </a:r>
          <a:r>
            <a:rPr kumimoji="1" lang="en-US" altLang="ja-JP" sz="1400" b="1">
              <a:solidFill>
                <a:srgbClr val="FF0000"/>
              </a:solidFill>
              <a:latin typeface="+mn-lt"/>
              <a:ea typeface="+mn-ea"/>
              <a:cs typeface="+mn-cs"/>
            </a:rPr>
            <a:t>/</a:t>
          </a:r>
          <a:r>
            <a:rPr kumimoji="1" lang="ja-JP" altLang="en-US" sz="1400" b="1">
              <a:solidFill>
                <a:srgbClr val="FF0000"/>
              </a:solidFill>
              <a:latin typeface="+mn-lt"/>
              <a:ea typeface="+mn-ea"/>
              <a:cs typeface="+mn-cs"/>
            </a:rPr>
            <a:t>○○</a:t>
          </a:r>
          <a:r>
            <a:rPr kumimoji="1" lang="en-US" altLang="ja-JP" sz="1400" b="1">
              <a:solidFill>
                <a:srgbClr val="FF0000"/>
              </a:solidFill>
              <a:latin typeface="+mn-lt"/>
              <a:ea typeface="+mn-ea"/>
              <a:cs typeface="+mn-cs"/>
            </a:rPr>
            <a:t>/</a:t>
          </a:r>
          <a:r>
            <a:rPr kumimoji="1" lang="ja-JP" altLang="en-US" sz="1400" b="1">
              <a:solidFill>
                <a:srgbClr val="FF0000"/>
              </a:solidFill>
              <a:latin typeface="+mn-lt"/>
              <a:ea typeface="+mn-ea"/>
              <a:cs typeface="+mn-cs"/>
            </a:rPr>
            <a:t>○○」と入力し、</a:t>
          </a:r>
          <a:endParaRPr kumimoji="1"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　</a:t>
          </a:r>
          <a:r>
            <a:rPr kumimoji="1" lang="ja-JP" altLang="en-US" sz="1400" b="1" baseline="0">
              <a:solidFill>
                <a:srgbClr val="FF0000"/>
              </a:solidFill>
              <a:latin typeface="+mn-lt"/>
              <a:ea typeface="+mn-ea"/>
              <a:cs typeface="+mn-cs"/>
            </a:rPr>
            <a:t> </a:t>
          </a:r>
          <a:r>
            <a:rPr kumimoji="1" lang="ja-JP" altLang="en-US" sz="1400" b="1">
              <a:solidFill>
                <a:srgbClr val="FF0000"/>
              </a:solidFill>
              <a:latin typeface="+mn-lt"/>
              <a:ea typeface="+mn-ea"/>
              <a:cs typeface="+mn-cs"/>
            </a:rPr>
            <a:t>次に「回」を選択して下さい。</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17</xdr:col>
      <xdr:colOff>1156608</xdr:colOff>
      <xdr:row>16</xdr:row>
      <xdr:rowOff>298765</xdr:rowOff>
    </xdr:from>
    <xdr:to>
      <xdr:col>20</xdr:col>
      <xdr:colOff>935252</xdr:colOff>
      <xdr:row>19</xdr:row>
      <xdr:rowOff>77062</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9307287" y="5510301"/>
          <a:ext cx="3057965" cy="730797"/>
        </a:xfrm>
        <a:prstGeom prst="borderCallout2">
          <a:avLst>
            <a:gd name="adj1" fmla="val 41547"/>
            <a:gd name="adj2" fmla="val -224"/>
            <a:gd name="adj3" fmla="val 39194"/>
            <a:gd name="adj4" fmla="val -35080"/>
            <a:gd name="adj5" fmla="val -224650"/>
            <a:gd name="adj6" fmla="val -5155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31</xdr:row>
      <xdr:rowOff>58208</xdr:rowOff>
    </xdr:from>
    <xdr:to>
      <xdr:col>14</xdr:col>
      <xdr:colOff>173867</xdr:colOff>
      <xdr:row>42</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11</xdr:col>
      <xdr:colOff>190499</xdr:colOff>
      <xdr:row>48</xdr:row>
      <xdr:rowOff>40820</xdr:rowOff>
    </xdr:from>
    <xdr:to>
      <xdr:col>19</xdr:col>
      <xdr:colOff>1155749</xdr:colOff>
      <xdr:row>51</xdr:row>
      <xdr:rowOff>26530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708320" y="14260284"/>
          <a:ext cx="4680000" cy="516389"/>
        </a:xfrm>
        <a:prstGeom prst="borderCallout2">
          <a:avLst>
            <a:gd name="adj1" fmla="val 48736"/>
            <a:gd name="adj2" fmla="val 227"/>
            <a:gd name="adj3" fmla="val 53762"/>
            <a:gd name="adj4" fmla="val -42164"/>
            <a:gd name="adj5" fmla="val -441686"/>
            <a:gd name="adj6" fmla="val -7258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16</xdr:col>
      <xdr:colOff>197107</xdr:colOff>
      <xdr:row>1</xdr:row>
      <xdr:rowOff>108058</xdr:rowOff>
    </xdr:from>
    <xdr:to>
      <xdr:col>26</xdr:col>
      <xdr:colOff>244929</xdr:colOff>
      <xdr:row>2</xdr:row>
      <xdr:rowOff>164887</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8102857" y="284951"/>
          <a:ext cx="5790036" cy="546686"/>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黄色のセルは入力（選択）必須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122462</xdr:colOff>
      <xdr:row>37</xdr:row>
      <xdr:rowOff>374412</xdr:rowOff>
    </xdr:from>
    <xdr:to>
      <xdr:col>21</xdr:col>
      <xdr:colOff>325712</xdr:colOff>
      <xdr:row>41</xdr:row>
      <xdr:rowOff>140029</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273141" y="1213098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0</xdr:col>
      <xdr:colOff>180972</xdr:colOff>
      <xdr:row>1</xdr:row>
      <xdr:rowOff>476251</xdr:rowOff>
    </xdr:from>
    <xdr:to>
      <xdr:col>15</xdr:col>
      <xdr:colOff>258535</xdr:colOff>
      <xdr:row>3</xdr:row>
      <xdr:rowOff>449036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0972" y="653144"/>
          <a:ext cx="7711170" cy="952499"/>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endParaRPr kumimoji="1" lang="en-US" altLang="ja-JP" sz="18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26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108855</xdr:colOff>
      <xdr:row>34</xdr:row>
      <xdr:rowOff>132916</xdr:rowOff>
    </xdr:from>
    <xdr:to>
      <xdr:col>21</xdr:col>
      <xdr:colOff>312105</xdr:colOff>
      <xdr:row>37</xdr:row>
      <xdr:rowOff>147046</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8259534" y="10964202"/>
          <a:ext cx="4680000" cy="939415"/>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editAs="oneCell">
    <xdr:from>
      <xdr:col>11</xdr:col>
      <xdr:colOff>95250</xdr:colOff>
      <xdr:row>20</xdr:row>
      <xdr:rowOff>285750</xdr:rowOff>
    </xdr:from>
    <xdr:to>
      <xdr:col>13</xdr:col>
      <xdr:colOff>2981325</xdr:colOff>
      <xdr:row>23</xdr:row>
      <xdr:rowOff>367393</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51964" y="9348107"/>
          <a:ext cx="4573361" cy="1728107"/>
          <a:chOff x="7501242" y="5631409"/>
          <a:chExt cx="4572004" cy="1724843"/>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厚生労働省の定める農業の平成３０年度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6200" y="50800"/>
          <a:ext cx="3171371"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fPrintsWithSheet="0"/>
  </xdr:twoCellAnchor>
  <xdr:twoCellAnchor>
    <xdr:from>
      <xdr:col>4</xdr:col>
      <xdr:colOff>239155</xdr:colOff>
      <xdr:row>0</xdr:row>
      <xdr:rowOff>50800</xdr:rowOff>
    </xdr:from>
    <xdr:to>
      <xdr:col>13</xdr:col>
      <xdr:colOff>1940955</xdr:colOff>
      <xdr:row>0</xdr:row>
      <xdr:rowOff>914400</xdr:rowOff>
    </xdr:to>
    <xdr:sp macro="" textlink="">
      <xdr:nvSpPr>
        <xdr:cNvPr id="3" name="線吹き出し 2 (枠付き) 2">
          <a:extLst>
            <a:ext uri="{FF2B5EF4-FFF2-40B4-BE49-F238E27FC236}">
              <a16:creationId xmlns:a16="http://schemas.microsoft.com/office/drawing/2014/main" id="{00000000-0008-0000-0B00-000003000000}"/>
            </a:ext>
          </a:extLst>
        </xdr:cNvPr>
        <xdr:cNvSpPr/>
      </xdr:nvSpPr>
      <xdr:spPr>
        <a:xfrm>
          <a:off x="3382405" y="50800"/>
          <a:ext cx="7673975" cy="863600"/>
        </a:xfrm>
        <a:prstGeom prst="borderCallout2">
          <a:avLst>
            <a:gd name="adj1" fmla="val 102376"/>
            <a:gd name="adj2" fmla="val 13040"/>
            <a:gd name="adj3" fmla="val 500858"/>
            <a:gd name="adj4" fmla="val 13462"/>
            <a:gd name="adj5" fmla="val 530227"/>
            <a:gd name="adj6" fmla="val 2811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en-US" sz="1800" b="1" u="sng">
              <a:solidFill>
                <a:srgbClr val="FF0000"/>
              </a:solidFill>
              <a:latin typeface="+mn-lt"/>
              <a:ea typeface="+mn-ea"/>
              <a:cs typeface="+mn-cs"/>
            </a:rPr>
            <a:t>雇用主が負担した「</a:t>
          </a:r>
          <a:r>
            <a:rPr kumimoji="1" lang="ja-JP" altLang="ja-JP" sz="1800" b="1" u="sng">
              <a:solidFill>
                <a:srgbClr val="FF0000"/>
              </a:solidFill>
              <a:latin typeface="+mn-lt"/>
              <a:ea typeface="+mn-ea"/>
              <a:cs typeface="+mn-cs"/>
            </a:rPr>
            <a:t>保険料」のみ入力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18</xdr:col>
      <xdr:colOff>129560</xdr:colOff>
      <xdr:row>0</xdr:row>
      <xdr:rowOff>845325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7</xdr:col>
      <xdr:colOff>0</xdr:colOff>
      <xdr:row>1</xdr:row>
      <xdr:rowOff>0</xdr:rowOff>
    </xdr:from>
    <xdr:to>
      <xdr:col>20</xdr:col>
      <xdr:colOff>198214</xdr:colOff>
      <xdr:row>7</xdr:row>
      <xdr:rowOff>95251</xdr:rowOff>
    </xdr:to>
    <xdr:grpSp>
      <xdr:nvGrpSpPr>
        <xdr:cNvPr id="11" name="グループ化 10">
          <a:extLst>
            <a:ext uri="{FF2B5EF4-FFF2-40B4-BE49-F238E27FC236}">
              <a16:creationId xmlns:a16="http://schemas.microsoft.com/office/drawing/2014/main" id="{00000000-0008-0000-0C00-00000B000000}"/>
            </a:ext>
          </a:extLst>
        </xdr:cNvPr>
        <xdr:cNvGrpSpPr/>
      </xdr:nvGrpSpPr>
      <xdr:grpSpPr>
        <a:xfrm>
          <a:off x="7225393" y="911679"/>
          <a:ext cx="3600000" cy="1864179"/>
          <a:chOff x="7252606" y="1143000"/>
          <a:chExt cx="3612706" cy="1864179"/>
        </a:xfrm>
      </xdr:grpSpPr>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13" name="テキスト ボックス 12">
            <a:extLst>
              <a:ext uri="{FF2B5EF4-FFF2-40B4-BE49-F238E27FC236}">
                <a16:creationId xmlns:a16="http://schemas.microsoft.com/office/drawing/2014/main" id="{00000000-0008-0000-0C00-00000D000000}"/>
              </a:ext>
            </a:extLst>
          </xdr:cNvPr>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17</xdr:col>
      <xdr:colOff>664887</xdr:colOff>
      <xdr:row>0</xdr:row>
      <xdr:rowOff>857231</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6</xdr:col>
      <xdr:colOff>54429</xdr:colOff>
      <xdr:row>1</xdr:row>
      <xdr:rowOff>0</xdr:rowOff>
    </xdr:from>
    <xdr:to>
      <xdr:col>20</xdr:col>
      <xdr:colOff>44907</xdr:colOff>
      <xdr:row>7</xdr:row>
      <xdr:rowOff>95251</xdr:rowOff>
    </xdr:to>
    <xdr:grpSp>
      <xdr:nvGrpSpPr>
        <xdr:cNvPr id="11" name="グループ化 10">
          <a:extLst>
            <a:ext uri="{FF2B5EF4-FFF2-40B4-BE49-F238E27FC236}">
              <a16:creationId xmlns:a16="http://schemas.microsoft.com/office/drawing/2014/main" id="{00000000-0008-0000-0D00-00000B000000}"/>
            </a:ext>
          </a:extLst>
        </xdr:cNvPr>
        <xdr:cNvGrpSpPr/>
      </xdr:nvGrpSpPr>
      <xdr:grpSpPr>
        <a:xfrm>
          <a:off x="7229929" y="914400"/>
          <a:ext cx="3622678" cy="1873251"/>
          <a:chOff x="7252606" y="1143000"/>
          <a:chExt cx="3612706" cy="1864179"/>
        </a:xfrm>
      </xdr:grpSpPr>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13" name="テキスト ボックス 12">
            <a:extLst>
              <a:ext uri="{FF2B5EF4-FFF2-40B4-BE49-F238E27FC236}">
                <a16:creationId xmlns:a16="http://schemas.microsoft.com/office/drawing/2014/main" id="{00000000-0008-0000-0D00-00000D000000}"/>
              </a:ext>
            </a:extLst>
          </xdr:cNvPr>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8</xdr:col>
      <xdr:colOff>279400</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3653" y="50797"/>
          <a:ext cx="6312347"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4</xdr:col>
      <xdr:colOff>268661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679" y="92528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5</xdr:col>
      <xdr:colOff>339688</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17</xdr:col>
      <xdr:colOff>163286</xdr:colOff>
      <xdr:row>197</xdr:row>
      <xdr:rowOff>68064</xdr:rowOff>
    </xdr:from>
    <xdr:to>
      <xdr:col>45</xdr:col>
      <xdr:colOff>0</xdr:colOff>
      <xdr:row>204</xdr:row>
      <xdr:rowOff>108867</xdr:rowOff>
    </xdr:to>
    <xdr:grpSp>
      <xdr:nvGrpSpPr>
        <xdr:cNvPr id="264265" name="グループ化 8">
          <a:extLst>
            <a:ext uri="{FF2B5EF4-FFF2-40B4-BE49-F238E27FC236}">
              <a16:creationId xmlns:a16="http://schemas.microsoft.com/office/drawing/2014/main" id="{00000000-0008-0000-0300-000049080400}"/>
            </a:ext>
          </a:extLst>
        </xdr:cNvPr>
        <xdr:cNvGrpSpPr>
          <a:grpSpLocks/>
        </xdr:cNvGrpSpPr>
      </xdr:nvGrpSpPr>
      <xdr:grpSpPr bwMode="auto">
        <a:xfrm>
          <a:off x="6749143" y="50795493"/>
          <a:ext cx="9089571" cy="1850553"/>
          <a:chOff x="9608373" y="79525793"/>
          <a:chExt cx="14111210" cy="1809301"/>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4396553" y="80052596"/>
            <a:ext cx="9323030" cy="1282498"/>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給与、上限額の入力漏れにご注意ください。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H</a:t>
            </a:r>
            <a:r>
              <a:rPr kumimoji="1" lang="ja-JP" altLang="en-US" sz="1100">
                <a:solidFill>
                  <a:sysClr val="windowText" lastClr="000000"/>
                </a:solidFill>
              </a:rPr>
              <a:t>３０年４月～　上限額　１年目　</a:t>
            </a:r>
            <a:r>
              <a:rPr kumimoji="1" lang="en-US" altLang="ja-JP" sz="1100">
                <a:solidFill>
                  <a:sysClr val="windowText" lastClr="000000"/>
                </a:solidFill>
              </a:rPr>
              <a:t>158,000</a:t>
            </a:r>
            <a:r>
              <a:rPr kumimoji="1" lang="ja-JP" altLang="en-US" sz="1100">
                <a:solidFill>
                  <a:sysClr val="windowText" lastClr="000000"/>
                </a:solidFill>
              </a:rPr>
              <a:t>円、２年目　</a:t>
            </a:r>
            <a:r>
              <a:rPr kumimoji="1" lang="en-US" altLang="ja-JP" sz="1100">
                <a:solidFill>
                  <a:sysClr val="windowText" lastClr="000000"/>
                </a:solidFill>
              </a:rPr>
              <a:t>97,000</a:t>
            </a:r>
            <a:r>
              <a:rPr kumimoji="1" lang="ja-JP" altLang="en-US" sz="1100">
                <a:solidFill>
                  <a:sysClr val="windowText" lastClr="000000"/>
                </a:solidFill>
              </a:rPr>
              <a:t>円</a:t>
            </a:r>
            <a:endParaRPr kumimoji="1" lang="en-US" altLang="ja-JP" sz="1100">
              <a:solidFill>
                <a:sysClr val="windowText" lastClr="000000"/>
              </a:solidFill>
            </a:endParaRPr>
          </a:p>
          <a:p>
            <a:pPr algn="l">
              <a:lnSpc>
                <a:spcPts val="1200"/>
              </a:lnSpc>
            </a:pP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月～　上限額　１年目　</a:t>
            </a:r>
            <a:r>
              <a:rPr kumimoji="1" lang="en-US" altLang="ja-JP" sz="1100">
                <a:solidFill>
                  <a:schemeClr val="dk1"/>
                </a:solidFill>
                <a:effectLst/>
                <a:latin typeface="+mn-lt"/>
                <a:ea typeface="+mn-ea"/>
                <a:cs typeface="+mn-cs"/>
              </a:rPr>
              <a:t>162,900</a:t>
            </a:r>
            <a:r>
              <a:rPr kumimoji="1" lang="ja-JP" altLang="ja-JP" sz="1100">
                <a:solidFill>
                  <a:schemeClr val="dk1"/>
                </a:solidFill>
                <a:effectLst/>
                <a:latin typeface="+mn-lt"/>
                <a:ea typeface="+mn-ea"/>
                <a:cs typeface="+mn-cs"/>
              </a:rPr>
              <a:t>円、２年目　</a:t>
            </a:r>
            <a:r>
              <a:rPr kumimoji="1" lang="en-US" altLang="ja-JP" sz="1100">
                <a:solidFill>
                  <a:schemeClr val="dk1"/>
                </a:solidFill>
                <a:effectLst/>
                <a:latin typeface="+mn-lt"/>
                <a:ea typeface="+mn-ea"/>
                <a:cs typeface="+mn-cs"/>
              </a:rPr>
              <a:t>97,000</a:t>
            </a:r>
            <a:r>
              <a:rPr kumimoji="1" lang="ja-JP" altLang="ja-JP" sz="1100">
                <a:solidFill>
                  <a:schemeClr val="dk1"/>
                </a:solidFill>
                <a:effectLst/>
                <a:latin typeface="+mn-lt"/>
                <a:ea typeface="+mn-ea"/>
                <a:cs typeface="+mn-cs"/>
              </a:rPr>
              <a:t>円</a:t>
            </a:r>
            <a:endParaRPr lang="ja-JP" altLang="ja-JP" sz="1100">
              <a:effectLst/>
            </a:endParaRPr>
          </a:p>
          <a:p>
            <a:pPr algn="l">
              <a:lnSpc>
                <a:spcPts val="1200"/>
              </a:lnSpc>
            </a:pPr>
            <a:endParaRPr kumimoji="1" lang="ja-JP" altLang="en-US" sz="1200">
              <a:solidFill>
                <a:sysClr val="windowText" lastClr="000000"/>
              </a:solidFill>
            </a:endParaRPr>
          </a:p>
        </xdr:txBody>
      </xdr:sp>
      <xdr:cxnSp macro="">
        <xdr:nvCxnSpPr>
          <xdr:cNvPr id="6" name="直線コネクタ 5">
            <a:extLst>
              <a:ext uri="{FF2B5EF4-FFF2-40B4-BE49-F238E27FC236}">
                <a16:creationId xmlns:a16="http://schemas.microsoft.com/office/drawing/2014/main" id="{00000000-0008-0000-0300-000006000000}"/>
              </a:ext>
            </a:extLst>
          </xdr:cNvPr>
          <xdr:cNvCxnSpPr>
            <a:stCxn id="5" idx="1"/>
          </xdr:cNvCxnSpPr>
        </xdr:nvCxnSpPr>
        <xdr:spPr>
          <a:xfrm flipH="1" flipV="1">
            <a:off x="9608373" y="79525793"/>
            <a:ext cx="4788180" cy="116805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36</xdr:col>
      <xdr:colOff>1020534</xdr:colOff>
      <xdr:row>4</xdr:row>
      <xdr:rowOff>58509</xdr:rowOff>
    </xdr:from>
    <xdr:to>
      <xdr:col>42</xdr:col>
      <xdr:colOff>639883</xdr:colOff>
      <xdr:row>49</xdr:row>
      <xdr:rowOff>216352</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4600463" y="2303688"/>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か月</a:t>
          </a:r>
          <a:r>
            <a:rPr kumimoji="1" lang="ja-JP" altLang="ja-JP" sz="1400">
              <a:solidFill>
                <a:schemeClr val="dk1"/>
              </a:solidFill>
              <a:effectLst/>
              <a:latin typeface="+mn-lt"/>
              <a:ea typeface="+mn-ea"/>
              <a:cs typeface="+mn-cs"/>
            </a:rPr>
            <a:t>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a:t>
          </a:r>
          <a:r>
            <a:rPr kumimoji="1" lang="ja-JP" altLang="en-US" sz="1400">
              <a:solidFill>
                <a:schemeClr val="dk1"/>
              </a:solidFill>
              <a:effectLst/>
              <a:latin typeface="+mn-lt"/>
              <a:ea typeface="+mn-ea"/>
              <a:cs typeface="+mn-cs"/>
            </a:rPr>
            <a:t>月</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6</xdr:col>
      <xdr:colOff>0</xdr:colOff>
      <xdr:row>0</xdr:row>
      <xdr:rowOff>0</xdr:rowOff>
    </xdr:from>
    <xdr:to>
      <xdr:col>36</xdr:col>
      <xdr:colOff>131990</xdr:colOff>
      <xdr:row>1</xdr:row>
      <xdr:rowOff>1416845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340429" y="0"/>
          <a:ext cx="7071632"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　</a:t>
          </a:r>
          <a:r>
            <a:rPr kumimoji="1" lang="ja-JP" altLang="ja-JP" sz="1600" b="0">
              <a:solidFill>
                <a:schemeClr val="tx1"/>
              </a:solidFill>
              <a:effectLst/>
              <a:latin typeface="+mn-lt"/>
              <a:ea typeface="+mn-ea"/>
              <a:cs typeface="+mn-cs"/>
            </a:rPr>
            <a:t>研修を行った日のみ記入</a:t>
          </a:r>
          <a:r>
            <a:rPr kumimoji="1" lang="ja-JP" altLang="en-US" sz="1600" b="0">
              <a:solidFill>
                <a:schemeClr val="tx1"/>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勤務時間ではなく、研修を行った時間を記入</a:t>
          </a:r>
          <a:r>
            <a:rPr kumimoji="1" lang="ja-JP" altLang="en-US" sz="1600" b="1">
              <a:solidFill>
                <a:schemeClr val="tx1"/>
              </a:solidFill>
              <a:effectLst/>
              <a:latin typeface="+mn-lt"/>
              <a:ea typeface="+mn-ea"/>
              <a:cs typeface="+mn-cs"/>
            </a:rPr>
            <a:t>。</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印刷後に修正をした場合は、印刷して差替えてください</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１０号、１１号</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１の金額が変わる場合も印刷して差替えてください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44982</xdr:colOff>
      <xdr:row>1</xdr:row>
      <xdr:rowOff>693965</xdr:rowOff>
    </xdr:from>
    <xdr:to>
      <xdr:col>5</xdr:col>
      <xdr:colOff>678</xdr:colOff>
      <xdr:row>1</xdr:row>
      <xdr:rowOff>1094778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34839" y="898072"/>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2721</xdr:rowOff>
    </xdr:from>
    <xdr:to>
      <xdr:col>5</xdr:col>
      <xdr:colOff>394117</xdr:colOff>
      <xdr:row>1</xdr:row>
      <xdr:rowOff>368158</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42</xdr:col>
      <xdr:colOff>1293028</xdr:colOff>
      <xdr:row>46</xdr:row>
      <xdr:rowOff>233721</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か月</a:t>
          </a:r>
          <a:r>
            <a:rPr kumimoji="1" lang="ja-JP" altLang="ja-JP" sz="1400">
              <a:solidFill>
                <a:schemeClr val="dk1"/>
              </a:solidFill>
              <a:effectLst/>
              <a:latin typeface="+mn-lt"/>
              <a:ea typeface="+mn-ea"/>
              <a:cs typeface="+mn-cs"/>
            </a:rPr>
            <a:t>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a:t>
          </a:r>
          <a:r>
            <a:rPr kumimoji="1" lang="ja-JP" altLang="en-US" sz="1400">
              <a:solidFill>
                <a:schemeClr val="dk1"/>
              </a:solidFill>
              <a:effectLst/>
              <a:latin typeface="+mn-lt"/>
              <a:ea typeface="+mn-ea"/>
              <a:cs typeface="+mn-cs"/>
            </a:rPr>
            <a:t>月</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5</xdr:col>
      <xdr:colOff>435428</xdr:colOff>
      <xdr:row>0</xdr:row>
      <xdr:rowOff>0</xdr:rowOff>
    </xdr:from>
    <xdr:to>
      <xdr:col>26</xdr:col>
      <xdr:colOff>176892</xdr:colOff>
      <xdr:row>1</xdr:row>
      <xdr:rowOff>1416845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2285999" y="0"/>
          <a:ext cx="7062107"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　</a:t>
          </a:r>
          <a:r>
            <a:rPr kumimoji="1" lang="ja-JP" altLang="ja-JP" sz="1600" b="0">
              <a:solidFill>
                <a:schemeClr val="tx1"/>
              </a:solidFill>
              <a:effectLst/>
              <a:latin typeface="+mn-lt"/>
              <a:ea typeface="+mn-ea"/>
              <a:cs typeface="+mn-cs"/>
            </a:rPr>
            <a:t>研修を行った日のみ記入</a:t>
          </a:r>
          <a:r>
            <a:rPr kumimoji="1" lang="ja-JP" altLang="en-US" sz="1600" b="0">
              <a:solidFill>
                <a:schemeClr val="tx1"/>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勤務時間ではなく、研修を行った時間を記入</a:t>
          </a:r>
          <a:r>
            <a:rPr kumimoji="1" lang="ja-JP" altLang="en-US" sz="1600" b="1">
              <a:solidFill>
                <a:schemeClr val="tx1"/>
              </a:solidFill>
              <a:effectLst/>
              <a:latin typeface="+mn-lt"/>
              <a:ea typeface="+mn-ea"/>
              <a:cs typeface="+mn-cs"/>
            </a:rPr>
            <a:t>。</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印刷後に修正をした場合は、印刷して差替えてください</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１０号、１１号</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１の金額が変わる場合も印刷して差替えてください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xdr:txBody>
    </xdr:sp>
    <xdr:clientData fPrintsWithSheet="0"/>
  </xdr:twoCellAnchor>
  <xdr:twoCellAnchor>
    <xdr:from>
      <xdr:col>18</xdr:col>
      <xdr:colOff>176894</xdr:colOff>
      <xdr:row>197</xdr:row>
      <xdr:rowOff>81644</xdr:rowOff>
    </xdr:from>
    <xdr:to>
      <xdr:col>44</xdr:col>
      <xdr:colOff>598715</xdr:colOff>
      <xdr:row>202</xdr:row>
      <xdr:rowOff>44479</xdr:rowOff>
    </xdr:to>
    <xdr:grpSp>
      <xdr:nvGrpSpPr>
        <xdr:cNvPr id="15" name="グループ化 8">
          <a:extLst>
            <a:ext uri="{FF2B5EF4-FFF2-40B4-BE49-F238E27FC236}">
              <a16:creationId xmlns:a16="http://schemas.microsoft.com/office/drawing/2014/main" id="{00000000-0008-0000-0400-00000F000000}"/>
            </a:ext>
          </a:extLst>
        </xdr:cNvPr>
        <xdr:cNvGrpSpPr>
          <a:grpSpLocks/>
        </xdr:cNvGrpSpPr>
      </xdr:nvGrpSpPr>
      <xdr:grpSpPr bwMode="auto">
        <a:xfrm>
          <a:off x="7062108" y="50713823"/>
          <a:ext cx="7810500" cy="1418799"/>
          <a:chOff x="9608371" y="79525791"/>
          <a:chExt cx="19519101" cy="1387173"/>
        </a:xfrm>
      </xdr:grpSpPr>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14396552" y="80052598"/>
            <a:ext cx="14730920"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給与、上限額の入力漏れにご注意ください。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17" name="直線コネクタ 16">
            <a:extLst>
              <a:ext uri="{FF2B5EF4-FFF2-40B4-BE49-F238E27FC236}">
                <a16:creationId xmlns:a16="http://schemas.microsoft.com/office/drawing/2014/main" id="{00000000-0008-0000-0400-000011000000}"/>
              </a:ext>
            </a:extLst>
          </xdr:cNvPr>
          <xdr:cNvCxnSpPr>
            <a:stCxn id="16" idx="1"/>
          </xdr:cNvCxnSpPr>
        </xdr:nvCxnSpPr>
        <xdr:spPr>
          <a:xfrm flipH="1" flipV="1">
            <a:off x="9608371" y="79525791"/>
            <a:ext cx="4788181" cy="95699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58589</xdr:colOff>
      <xdr:row>1</xdr:row>
      <xdr:rowOff>762001</xdr:rowOff>
    </xdr:from>
    <xdr:to>
      <xdr:col>5</xdr:col>
      <xdr:colOff>10202</xdr:colOff>
      <xdr:row>1</xdr:row>
      <xdr:rowOff>1162814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48446" y="966108"/>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2721</xdr:rowOff>
    </xdr:from>
    <xdr:to>
      <xdr:col>5</xdr:col>
      <xdr:colOff>394117</xdr:colOff>
      <xdr:row>1</xdr:row>
      <xdr:rowOff>368158</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42</xdr:col>
      <xdr:colOff>109207</xdr:colOff>
      <xdr:row>46</xdr:row>
      <xdr:rowOff>122463</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か月</a:t>
          </a:r>
          <a:r>
            <a:rPr kumimoji="1" lang="ja-JP" altLang="ja-JP" sz="1400">
              <a:solidFill>
                <a:schemeClr val="dk1"/>
              </a:solidFill>
              <a:effectLst/>
              <a:latin typeface="+mn-lt"/>
              <a:ea typeface="+mn-ea"/>
              <a:cs typeface="+mn-cs"/>
            </a:rPr>
            <a:t>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a:t>
          </a:r>
          <a:r>
            <a:rPr kumimoji="1" lang="ja-JP" altLang="en-US" sz="1400">
              <a:solidFill>
                <a:schemeClr val="dk1"/>
              </a:solidFill>
              <a:effectLst/>
              <a:latin typeface="+mn-lt"/>
              <a:ea typeface="+mn-ea"/>
              <a:cs typeface="+mn-cs"/>
            </a:rPr>
            <a:t>月</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18</xdr:col>
      <xdr:colOff>244930</xdr:colOff>
      <xdr:row>197</xdr:row>
      <xdr:rowOff>40821</xdr:rowOff>
    </xdr:from>
    <xdr:to>
      <xdr:col>44</xdr:col>
      <xdr:colOff>666751</xdr:colOff>
      <xdr:row>202</xdr:row>
      <xdr:rowOff>3658</xdr:rowOff>
    </xdr:to>
    <xdr:grpSp>
      <xdr:nvGrpSpPr>
        <xdr:cNvPr id="12" name="グループ化 8">
          <a:extLst>
            <a:ext uri="{FF2B5EF4-FFF2-40B4-BE49-F238E27FC236}">
              <a16:creationId xmlns:a16="http://schemas.microsoft.com/office/drawing/2014/main" id="{00000000-0008-0000-0500-00000C000000}"/>
            </a:ext>
          </a:extLst>
        </xdr:cNvPr>
        <xdr:cNvGrpSpPr>
          <a:grpSpLocks/>
        </xdr:cNvGrpSpPr>
      </xdr:nvGrpSpPr>
      <xdr:grpSpPr bwMode="auto">
        <a:xfrm>
          <a:off x="7130144" y="51026785"/>
          <a:ext cx="8545286" cy="1418802"/>
          <a:chOff x="9608371" y="79525791"/>
          <a:chExt cx="19519101" cy="1387173"/>
        </a:xfrm>
      </xdr:grpSpPr>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14396552" y="80052598"/>
            <a:ext cx="14730920"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給与、上限額の入力漏れにご注意ください。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21" name="直線コネクタ 20">
            <a:extLst>
              <a:ext uri="{FF2B5EF4-FFF2-40B4-BE49-F238E27FC236}">
                <a16:creationId xmlns:a16="http://schemas.microsoft.com/office/drawing/2014/main" id="{00000000-0008-0000-0500-000015000000}"/>
              </a:ext>
            </a:extLst>
          </xdr:cNvPr>
          <xdr:cNvCxnSpPr>
            <a:stCxn id="18" idx="1"/>
          </xdr:cNvCxnSpPr>
        </xdr:nvCxnSpPr>
        <xdr:spPr>
          <a:xfrm flipH="1" flipV="1">
            <a:off x="9608371" y="79525791"/>
            <a:ext cx="4788181" cy="95699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6</xdr:col>
      <xdr:colOff>0</xdr:colOff>
      <xdr:row>0</xdr:row>
      <xdr:rowOff>0</xdr:rowOff>
    </xdr:from>
    <xdr:to>
      <xdr:col>26</xdr:col>
      <xdr:colOff>9525</xdr:colOff>
      <xdr:row>1</xdr:row>
      <xdr:rowOff>1416845</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286000" y="0"/>
          <a:ext cx="7071632"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　</a:t>
          </a:r>
          <a:r>
            <a:rPr kumimoji="1" lang="ja-JP" altLang="ja-JP" sz="1600" b="0">
              <a:solidFill>
                <a:schemeClr val="tx1"/>
              </a:solidFill>
              <a:effectLst/>
              <a:latin typeface="+mn-lt"/>
              <a:ea typeface="+mn-ea"/>
              <a:cs typeface="+mn-cs"/>
            </a:rPr>
            <a:t>研修を行った日のみ記入</a:t>
          </a:r>
          <a:r>
            <a:rPr kumimoji="1" lang="ja-JP" altLang="en-US" sz="1600" b="0">
              <a:solidFill>
                <a:schemeClr val="tx1"/>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勤務時間ではなく、研修を行った時間を記入</a:t>
          </a:r>
          <a:r>
            <a:rPr kumimoji="1" lang="ja-JP" altLang="en-US" sz="1600" b="1">
              <a:solidFill>
                <a:schemeClr val="tx1"/>
              </a:solidFill>
              <a:effectLst/>
              <a:latin typeface="+mn-lt"/>
              <a:ea typeface="+mn-ea"/>
              <a:cs typeface="+mn-cs"/>
            </a:rPr>
            <a:t>。</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印刷後に修正をした場合は、印刷して差替えてください</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１０号、１１号</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１の金額が変わる場合も印刷して差替えてください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58589</xdr:colOff>
      <xdr:row>1</xdr:row>
      <xdr:rowOff>721180</xdr:rowOff>
    </xdr:from>
    <xdr:to>
      <xdr:col>5</xdr:col>
      <xdr:colOff>10202</xdr:colOff>
      <xdr:row>1</xdr:row>
      <xdr:rowOff>1121993</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8446" y="925287"/>
          <a:ext cx="1116385"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2721</xdr:rowOff>
    </xdr:from>
    <xdr:to>
      <xdr:col>5</xdr:col>
      <xdr:colOff>394117</xdr:colOff>
      <xdr:row>1</xdr:row>
      <xdr:rowOff>368158</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2721"/>
          <a:ext cx="2034458" cy="569544"/>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42</xdr:col>
      <xdr:colOff>109207</xdr:colOff>
      <xdr:row>46</xdr:row>
      <xdr:rowOff>122463</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9075963" y="1773009"/>
          <a:ext cx="4327421" cy="9847490"/>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か月</a:t>
          </a:r>
          <a:r>
            <a:rPr kumimoji="1" lang="ja-JP" altLang="ja-JP" sz="1400">
              <a:solidFill>
                <a:schemeClr val="dk1"/>
              </a:solidFill>
              <a:effectLst/>
              <a:latin typeface="+mn-lt"/>
              <a:ea typeface="+mn-ea"/>
              <a:cs typeface="+mn-cs"/>
            </a:rPr>
            <a:t>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a:t>
          </a:r>
          <a:r>
            <a:rPr kumimoji="1" lang="ja-JP" altLang="en-US" sz="1400">
              <a:solidFill>
                <a:schemeClr val="dk1"/>
              </a:solidFill>
              <a:effectLst/>
              <a:latin typeface="+mn-lt"/>
              <a:ea typeface="+mn-ea"/>
              <a:cs typeface="+mn-cs"/>
            </a:rPr>
            <a:t>月</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19</xdr:col>
      <xdr:colOff>1</xdr:colOff>
      <xdr:row>197</xdr:row>
      <xdr:rowOff>163285</xdr:rowOff>
    </xdr:from>
    <xdr:to>
      <xdr:col>45</xdr:col>
      <xdr:colOff>13607</xdr:colOff>
      <xdr:row>202</xdr:row>
      <xdr:rowOff>126122</xdr:rowOff>
    </xdr:to>
    <xdr:grpSp>
      <xdr:nvGrpSpPr>
        <xdr:cNvPr id="12" name="グループ化 8">
          <a:extLst>
            <a:ext uri="{FF2B5EF4-FFF2-40B4-BE49-F238E27FC236}">
              <a16:creationId xmlns:a16="http://schemas.microsoft.com/office/drawing/2014/main" id="{00000000-0008-0000-0600-00000C000000}"/>
            </a:ext>
          </a:extLst>
        </xdr:cNvPr>
        <xdr:cNvGrpSpPr>
          <a:grpSpLocks/>
        </xdr:cNvGrpSpPr>
      </xdr:nvGrpSpPr>
      <xdr:grpSpPr bwMode="auto">
        <a:xfrm>
          <a:off x="7157358" y="51149249"/>
          <a:ext cx="8531678" cy="1418802"/>
          <a:chOff x="11133787" y="79845082"/>
          <a:chExt cx="19519102" cy="1387173"/>
        </a:xfrm>
      </xdr:grpSpPr>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5921968" y="80371889"/>
            <a:ext cx="14730921"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給与、上限額の入力漏れにご注意ください。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21" name="直線コネクタ 20">
            <a:extLst>
              <a:ext uri="{FF2B5EF4-FFF2-40B4-BE49-F238E27FC236}">
                <a16:creationId xmlns:a16="http://schemas.microsoft.com/office/drawing/2014/main" id="{00000000-0008-0000-0600-000015000000}"/>
              </a:ext>
            </a:extLst>
          </xdr:cNvPr>
          <xdr:cNvCxnSpPr>
            <a:stCxn id="20" idx="1"/>
          </xdr:cNvCxnSpPr>
        </xdr:nvCxnSpPr>
        <xdr:spPr>
          <a:xfrm flipH="1" flipV="1">
            <a:off x="11133787" y="79845082"/>
            <a:ext cx="4788181" cy="95699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6</xdr:col>
      <xdr:colOff>0</xdr:colOff>
      <xdr:row>0</xdr:row>
      <xdr:rowOff>0</xdr:rowOff>
    </xdr:from>
    <xdr:to>
      <xdr:col>26</xdr:col>
      <xdr:colOff>23132</xdr:colOff>
      <xdr:row>1</xdr:row>
      <xdr:rowOff>1416845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286000" y="0"/>
          <a:ext cx="7071632"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　</a:t>
          </a:r>
          <a:r>
            <a:rPr kumimoji="1" lang="ja-JP" altLang="ja-JP" sz="1600" b="0">
              <a:solidFill>
                <a:schemeClr val="tx1"/>
              </a:solidFill>
              <a:effectLst/>
              <a:latin typeface="+mn-lt"/>
              <a:ea typeface="+mn-ea"/>
              <a:cs typeface="+mn-cs"/>
            </a:rPr>
            <a:t>研修を行った日のみ記入</a:t>
          </a:r>
          <a:r>
            <a:rPr kumimoji="1" lang="ja-JP" altLang="en-US" sz="1600" b="0">
              <a:solidFill>
                <a:schemeClr val="tx1"/>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勤務時間ではなく、研修を行った時間を記入</a:t>
          </a:r>
          <a:r>
            <a:rPr kumimoji="1" lang="ja-JP" altLang="en-US" sz="1600" b="1">
              <a:solidFill>
                <a:schemeClr val="tx1"/>
              </a:solidFill>
              <a:effectLst/>
              <a:latin typeface="+mn-lt"/>
              <a:ea typeface="+mn-ea"/>
              <a:cs typeface="+mn-cs"/>
            </a:rPr>
            <a:t>。</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印刷後に修正をした場合は、印刷して差替えてください</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１０号、１１号</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１の金額が変わる場合も印刷して差替えてください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58589</xdr:colOff>
      <xdr:row>1</xdr:row>
      <xdr:rowOff>721180</xdr:rowOff>
    </xdr:from>
    <xdr:to>
      <xdr:col>5</xdr:col>
      <xdr:colOff>10202</xdr:colOff>
      <xdr:row>1</xdr:row>
      <xdr:rowOff>1121993</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4839" y="930730"/>
          <a:ext cx="1113663"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2721</xdr:rowOff>
    </xdr:from>
    <xdr:to>
      <xdr:col>5</xdr:col>
      <xdr:colOff>394117</xdr:colOff>
      <xdr:row>1</xdr:row>
      <xdr:rowOff>368158</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2721"/>
          <a:ext cx="2022212"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27</xdr:col>
      <xdr:colOff>27213</xdr:colOff>
      <xdr:row>2</xdr:row>
      <xdr:rowOff>17688</xdr:rowOff>
    </xdr:from>
    <xdr:to>
      <xdr:col>42</xdr:col>
      <xdr:colOff>109207</xdr:colOff>
      <xdr:row>46</xdr:row>
      <xdr:rowOff>122463</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9601200" y="1779813"/>
          <a:ext cx="4300207" cy="10047515"/>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例：</a:t>
          </a:r>
          <a:r>
            <a:rPr kumimoji="1" lang="en-US" altLang="ja-JP" sz="1500">
              <a:solidFill>
                <a:srgbClr val="FF0000"/>
              </a:solidFill>
              <a:effectLst/>
              <a:latin typeface="+mn-lt"/>
              <a:ea typeface="+mn-ea"/>
              <a:cs typeface="+mn-cs"/>
            </a:rPr>
            <a:t>15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30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45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60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75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90</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105</a:t>
          </a:r>
          <a:r>
            <a:rPr kumimoji="1" lang="ja-JP" altLang="ja-JP" sz="1500">
              <a:solidFill>
                <a:srgbClr val="FF0000"/>
              </a:solidFill>
              <a:effectLst/>
              <a:latin typeface="+mn-lt"/>
              <a:ea typeface="+mn-ea"/>
              <a:cs typeface="+mn-cs"/>
            </a:rPr>
            <a:t>、</a:t>
          </a:r>
          <a:r>
            <a:rPr kumimoji="1" lang="en-US" altLang="ja-JP" sz="1500">
              <a:solidFill>
                <a:srgbClr val="FF0000"/>
              </a:solidFill>
              <a:effectLst/>
              <a:latin typeface="+mn-lt"/>
              <a:ea typeface="+mn-ea"/>
              <a:cs typeface="+mn-cs"/>
            </a:rPr>
            <a:t>120…</a:t>
          </a:r>
        </a:p>
        <a:p>
          <a:pPr>
            <a:lnSpc>
              <a:spcPts val="1900"/>
            </a:lnSpc>
          </a:pPr>
          <a:endParaRPr kumimoji="1" lang="en-US" altLang="ja-JP" sz="1500">
            <a:solidFill>
              <a:srgbClr val="FF0000"/>
            </a:solidFill>
            <a:effectLst/>
            <a:latin typeface="+mn-lt"/>
            <a:ea typeface="+mn-ea"/>
            <a:cs typeface="+mn-cs"/>
          </a:endParaRPr>
        </a:p>
        <a:p>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marL="108000">
            <a:lnSpc>
              <a:spcPts val="2000"/>
            </a:lnSpc>
          </a:pPr>
          <a:r>
            <a:rPr kumimoji="1" lang="ja-JP" altLang="ja-JP" sz="1300">
              <a:solidFill>
                <a:schemeClr val="dk1"/>
              </a:solidFill>
              <a:effectLst/>
              <a:latin typeface="+mn-lt"/>
              <a:ea typeface="+mn-ea"/>
              <a:cs typeface="+mn-cs"/>
            </a:rPr>
            <a:t>複数の研修生を同時に指導した場合は</a:t>
          </a:r>
          <a:r>
            <a:rPr kumimoji="1" lang="ja-JP" altLang="ja-JP" sz="1300" baseline="0">
              <a:solidFill>
                <a:schemeClr val="dk1"/>
              </a:solidFill>
              <a:effectLst/>
              <a:latin typeface="+mn-lt"/>
              <a:ea typeface="+mn-ea"/>
              <a:cs typeface="+mn-cs"/>
            </a:rPr>
            <a:t>研修</a:t>
          </a:r>
          <a:r>
            <a:rPr kumimoji="1" lang="ja-JP" altLang="en-US" sz="1300" baseline="0">
              <a:solidFill>
                <a:schemeClr val="dk1"/>
              </a:solidFill>
              <a:effectLst/>
              <a:latin typeface="+mn-lt"/>
              <a:ea typeface="+mn-ea"/>
              <a:cs typeface="+mn-cs"/>
            </a:rPr>
            <a:t>人数を</a:t>
          </a:r>
          <a:endParaRPr kumimoji="1" lang="en-US" altLang="ja-JP" sz="1300" baseline="0">
            <a:solidFill>
              <a:schemeClr val="dk1"/>
            </a:solidFill>
            <a:effectLst/>
            <a:latin typeface="+mn-lt"/>
            <a:ea typeface="+mn-ea"/>
            <a:cs typeface="+mn-cs"/>
          </a:endParaRPr>
        </a:p>
        <a:p>
          <a:pPr marL="108000">
            <a:lnSpc>
              <a:spcPts val="2000"/>
            </a:lnSpc>
          </a:pPr>
          <a:r>
            <a:rPr kumimoji="1" lang="ja-JP" altLang="en-US" sz="1300" baseline="0">
              <a:solidFill>
                <a:schemeClr val="dk1"/>
              </a:solidFill>
              <a:effectLst/>
              <a:latin typeface="+mn-lt"/>
              <a:ea typeface="+mn-ea"/>
              <a:cs typeface="+mn-cs"/>
            </a:rPr>
            <a:t>入力してください。</a:t>
          </a:r>
          <a:endParaRPr lang="ja-JP" altLang="ja-JP" sz="1200">
            <a:effectLst/>
          </a:endParaRPr>
        </a:p>
        <a:p>
          <a:pPr>
            <a:lnSpc>
              <a:spcPts val="1900"/>
            </a:lnSpc>
          </a:pPr>
          <a:endParaRPr kumimoji="1" lang="en-US" altLang="ja-JP" sz="1500">
            <a:solidFill>
              <a:srgbClr val="FF0000"/>
            </a:solidFill>
            <a:effectLst/>
            <a:latin typeface="+mn-lt"/>
            <a:ea typeface="+mn-ea"/>
            <a:cs typeface="+mn-cs"/>
          </a:endParaRPr>
        </a:p>
        <a:p>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指導した内容</a:t>
          </a:r>
          <a:r>
            <a:rPr kumimoji="1" lang="ja-JP" altLang="en-US" sz="15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作業</a:t>
          </a:r>
          <a:r>
            <a:rPr kumimoji="1" lang="ja-JP" altLang="ja-JP" sz="1400">
              <a:solidFill>
                <a:schemeClr val="dk1"/>
              </a:solidFill>
              <a:effectLst/>
              <a:latin typeface="+mn-lt"/>
              <a:ea typeface="+mn-ea"/>
              <a:cs typeface="+mn-cs"/>
            </a:rPr>
            <a:t>の名称ではなく、実施した</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研修内容を記入します。</a:t>
          </a:r>
          <a:endParaRPr kumimoji="1" lang="en-US" altLang="ja-JP" sz="1400">
            <a:solidFill>
              <a:schemeClr val="dk1"/>
            </a:solidFill>
            <a:effectLst/>
            <a:latin typeface="+mn-lt"/>
            <a:ea typeface="+mn-ea"/>
            <a:cs typeface="+mn-cs"/>
          </a:endParaRPr>
        </a:p>
        <a:p>
          <a:pPr marL="180000"/>
          <a:r>
            <a:rPr kumimoji="1" lang="ja-JP" altLang="ja-JP" sz="1400">
              <a:solidFill>
                <a:schemeClr val="dk1"/>
              </a:solidFill>
              <a:effectLst/>
              <a:latin typeface="+mn-lt"/>
              <a:ea typeface="+mn-ea"/>
              <a:cs typeface="+mn-cs"/>
            </a:rPr>
            <a:t>指導・研修内容を明確にご</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ください。</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・研修責任者の所感</a:t>
          </a:r>
          <a:endParaRPr kumimoji="1" lang="en-US" altLang="ja-JP" sz="1500" b="1">
            <a:solidFill>
              <a:srgbClr val="FF0000"/>
            </a:solidFill>
            <a:effectLst/>
            <a:latin typeface="+mn-lt"/>
            <a:ea typeface="+mn-ea"/>
            <a:cs typeface="+mn-cs"/>
          </a:endParaRPr>
        </a:p>
        <a:p>
          <a:pPr marL="180000"/>
          <a:r>
            <a:rPr kumimoji="1" lang="ja-JP" altLang="ja-JP" sz="1400">
              <a:solidFill>
                <a:schemeClr val="dk1"/>
              </a:solidFill>
              <a:effectLst/>
              <a:latin typeface="+mn-lt"/>
              <a:ea typeface="+mn-ea"/>
              <a:cs typeface="+mn-cs"/>
            </a:rPr>
            <a:t>１</a:t>
          </a:r>
          <a:r>
            <a:rPr kumimoji="1" lang="ja-JP" altLang="en-US" sz="1400">
              <a:solidFill>
                <a:schemeClr val="dk1"/>
              </a:solidFill>
              <a:effectLst/>
              <a:latin typeface="+mn-lt"/>
              <a:ea typeface="+mn-ea"/>
              <a:cs typeface="+mn-cs"/>
            </a:rPr>
            <a:t>か月</a:t>
          </a:r>
          <a:r>
            <a:rPr kumimoji="1" lang="ja-JP" altLang="ja-JP" sz="1400">
              <a:solidFill>
                <a:schemeClr val="dk1"/>
              </a:solidFill>
              <a:effectLst/>
              <a:latin typeface="+mn-lt"/>
              <a:ea typeface="+mn-ea"/>
              <a:cs typeface="+mn-cs"/>
            </a:rPr>
            <a:t>のうち、１日でも研修を行った場合、</a:t>
          </a:r>
          <a:endParaRPr lang="ja-JP" altLang="ja-JP" sz="2000">
            <a:effectLst/>
          </a:endParaRPr>
        </a:p>
        <a:p>
          <a:pPr marL="180000"/>
          <a:r>
            <a:rPr kumimoji="1" lang="ja-JP" altLang="ja-JP" sz="1400">
              <a:solidFill>
                <a:schemeClr val="dk1"/>
              </a:solidFill>
              <a:effectLst/>
              <a:latin typeface="+mn-lt"/>
              <a:ea typeface="+mn-ea"/>
              <a:cs typeface="+mn-cs"/>
            </a:rPr>
            <a:t>その</a:t>
          </a:r>
          <a:r>
            <a:rPr kumimoji="1" lang="ja-JP" altLang="en-US" sz="1400">
              <a:solidFill>
                <a:schemeClr val="dk1"/>
              </a:solidFill>
              <a:effectLst/>
              <a:latin typeface="+mn-lt"/>
              <a:ea typeface="+mn-ea"/>
              <a:cs typeface="+mn-cs"/>
            </a:rPr>
            <a:t>月</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研修生の感想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研修責任者の所感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endParaRPr lang="ja-JP" altLang="ja-JP" sz="2000">
            <a:effectLst/>
          </a:endParaRPr>
        </a:p>
        <a:p>
          <a:pPr marL="180000"/>
          <a:r>
            <a:rPr kumimoji="1" lang="ja-JP" altLang="en-US" sz="1400">
              <a:solidFill>
                <a:schemeClr val="dk1"/>
              </a:solidFill>
              <a:effectLst/>
              <a:latin typeface="+mn-lt"/>
              <a:ea typeface="+mn-ea"/>
              <a:cs typeface="+mn-cs"/>
            </a:rPr>
            <a:t>必ず</a:t>
          </a:r>
          <a:r>
            <a:rPr kumimoji="1" lang="ja-JP" altLang="ja-JP" sz="1400">
              <a:solidFill>
                <a:schemeClr val="dk1"/>
              </a:solidFill>
              <a:effectLst/>
              <a:latin typeface="+mn-lt"/>
              <a:ea typeface="+mn-ea"/>
              <a:cs typeface="+mn-cs"/>
            </a:rPr>
            <a:t>ご記入ください。</a:t>
          </a:r>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19</xdr:col>
      <xdr:colOff>1</xdr:colOff>
      <xdr:row>197</xdr:row>
      <xdr:rowOff>163285</xdr:rowOff>
    </xdr:from>
    <xdr:to>
      <xdr:col>45</xdr:col>
      <xdr:colOff>13607</xdr:colOff>
      <xdr:row>202</xdr:row>
      <xdr:rowOff>126122</xdr:rowOff>
    </xdr:to>
    <xdr:grpSp>
      <xdr:nvGrpSpPr>
        <xdr:cNvPr id="5" name="グループ化 8">
          <a:extLst>
            <a:ext uri="{FF2B5EF4-FFF2-40B4-BE49-F238E27FC236}">
              <a16:creationId xmlns:a16="http://schemas.microsoft.com/office/drawing/2014/main" id="{00000000-0008-0000-0700-000005000000}"/>
            </a:ext>
          </a:extLst>
        </xdr:cNvPr>
        <xdr:cNvGrpSpPr>
          <a:grpSpLocks/>
        </xdr:cNvGrpSpPr>
      </xdr:nvGrpSpPr>
      <xdr:grpSpPr bwMode="auto">
        <a:xfrm>
          <a:off x="7157358" y="51149249"/>
          <a:ext cx="8531678" cy="1418802"/>
          <a:chOff x="11133787" y="79845082"/>
          <a:chExt cx="19519102" cy="1387173"/>
        </a:xfrm>
      </xdr:grpSpPr>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21968" y="80371889"/>
            <a:ext cx="14730921"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給与、上限額の入力漏れにご注意ください。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7" name="直線コネクタ 6">
            <a:extLst>
              <a:ext uri="{FF2B5EF4-FFF2-40B4-BE49-F238E27FC236}">
                <a16:creationId xmlns:a16="http://schemas.microsoft.com/office/drawing/2014/main" id="{00000000-0008-0000-0700-000007000000}"/>
              </a:ext>
            </a:extLst>
          </xdr:cNvPr>
          <xdr:cNvCxnSpPr>
            <a:stCxn id="6" idx="1"/>
          </xdr:cNvCxnSpPr>
        </xdr:nvCxnSpPr>
        <xdr:spPr>
          <a:xfrm flipH="1" flipV="1">
            <a:off x="11133787" y="79845082"/>
            <a:ext cx="4788181" cy="95699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6</xdr:col>
      <xdr:colOff>0</xdr:colOff>
      <xdr:row>0</xdr:row>
      <xdr:rowOff>0</xdr:rowOff>
    </xdr:from>
    <xdr:to>
      <xdr:col>26</xdr:col>
      <xdr:colOff>23132</xdr:colOff>
      <xdr:row>1</xdr:row>
      <xdr:rowOff>1416845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286000" y="0"/>
          <a:ext cx="7071632" cy="16209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　</a:t>
          </a:r>
          <a:r>
            <a:rPr kumimoji="1" lang="ja-JP" altLang="ja-JP" sz="1600" b="0">
              <a:solidFill>
                <a:schemeClr val="tx1"/>
              </a:solidFill>
              <a:effectLst/>
              <a:latin typeface="+mn-lt"/>
              <a:ea typeface="+mn-ea"/>
              <a:cs typeface="+mn-cs"/>
            </a:rPr>
            <a:t>研修を行った日のみ記入</a:t>
          </a:r>
          <a:r>
            <a:rPr kumimoji="1" lang="ja-JP" altLang="en-US" sz="1600" b="0">
              <a:solidFill>
                <a:schemeClr val="tx1"/>
              </a:solidFill>
              <a:effectLst/>
              <a:latin typeface="+mn-lt"/>
              <a:ea typeface="+mn-ea"/>
              <a:cs typeface="+mn-cs"/>
            </a:rPr>
            <a:t>。</a:t>
          </a:r>
          <a:r>
            <a:rPr kumimoji="1" lang="en-US" altLang="ja-JP" sz="1600" b="1">
              <a:solidFill>
                <a:srgbClr val="FF0000"/>
              </a:solidFill>
              <a:effectLst/>
              <a:latin typeface="+mn-lt"/>
              <a:ea typeface="+mn-ea"/>
              <a:cs typeface="+mn-cs"/>
            </a:rPr>
            <a:t>※</a:t>
          </a:r>
          <a:r>
            <a:rPr kumimoji="1" lang="ja-JP" altLang="en-US" sz="1600" b="1">
              <a:solidFill>
                <a:srgbClr val="FF0000"/>
              </a:solidFill>
              <a:effectLst/>
              <a:latin typeface="+mn-lt"/>
              <a:ea typeface="+mn-ea"/>
              <a:cs typeface="+mn-cs"/>
            </a:rPr>
            <a:t>勤務時間ではなく、研修を行った時間を記入</a:t>
          </a:r>
          <a:r>
            <a:rPr kumimoji="1" lang="ja-JP" altLang="en-US" sz="1600" b="1">
              <a:solidFill>
                <a:schemeClr val="tx1"/>
              </a:solidFill>
              <a:effectLst/>
              <a:latin typeface="+mn-lt"/>
              <a:ea typeface="+mn-ea"/>
              <a:cs typeface="+mn-cs"/>
            </a:rPr>
            <a:t>。</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印刷後に修正をした場合は、印刷して差替えてください</a:t>
          </a:r>
          <a:endParaRPr kumimoji="1" lang="en-US" altLang="ja-JP" sz="16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effectLst/>
              <a:latin typeface="+mn-lt"/>
              <a:ea typeface="+mn-ea"/>
              <a:cs typeface="+mn-cs"/>
            </a:rPr>
            <a:t>　　</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１０号、１１号</a:t>
          </a:r>
          <a:r>
            <a:rPr kumimoji="1" lang="en-US" altLang="ja-JP" sz="1600" b="0">
              <a:solidFill>
                <a:schemeClr val="tx1"/>
              </a:solidFill>
              <a:effectLst/>
              <a:latin typeface="+mn-lt"/>
              <a:ea typeface="+mn-ea"/>
              <a:cs typeface="+mn-cs"/>
            </a:rPr>
            <a:t>-</a:t>
          </a:r>
          <a:r>
            <a:rPr kumimoji="1" lang="ja-JP" altLang="en-US" sz="1600" b="0">
              <a:solidFill>
                <a:schemeClr val="tx1"/>
              </a:solidFill>
              <a:effectLst/>
              <a:latin typeface="+mn-lt"/>
              <a:ea typeface="+mn-ea"/>
              <a:cs typeface="+mn-cs"/>
            </a:rPr>
            <a:t>１の金額が変わる場合も印刷して差替えてください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8</xdr:col>
      <xdr:colOff>231322</xdr:colOff>
      <xdr:row>1</xdr:row>
      <xdr:rowOff>54428</xdr:rowOff>
    </xdr:from>
    <xdr:to>
      <xdr:col>18</xdr:col>
      <xdr:colOff>511179</xdr:colOff>
      <xdr:row>8</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20643" y="979714"/>
          <a:ext cx="3600000"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clientData fPrintsWithSheet="0"/>
  </xdr:twoCellAnchor>
  <xdr:oneCellAnchor>
    <xdr:from>
      <xdr:col>8</xdr:col>
      <xdr:colOff>339322</xdr:colOff>
      <xdr:row>3</xdr:row>
      <xdr:rowOff>201386</xdr:rowOff>
    </xdr:from>
    <xdr:ext cx="3492000" cy="692690"/>
    <xdr:sp macro="" textlink="$N$1">
      <xdr:nvSpPr>
        <xdr:cNvPr id="10" name="テキスト ボックス 9">
          <a:extLst>
            <a:ext uri="{FF2B5EF4-FFF2-40B4-BE49-F238E27FC236}">
              <a16:creationId xmlns:a16="http://schemas.microsoft.com/office/drawing/2014/main" id="{00000000-0008-0000-0800-00000A000000}"/>
            </a:ext>
          </a:extLst>
        </xdr:cNvPr>
        <xdr:cNvSpPr txBox="1"/>
      </xdr:nvSpPr>
      <xdr:spPr>
        <a:xfrm>
          <a:off x="7428643" y="1752600"/>
          <a:ext cx="3492000"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5A4FFE6E-7012-4E69-8EA0-FA59511D47BF}"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absolute">
    <xdr:from>
      <xdr:col>7</xdr:col>
      <xdr:colOff>0</xdr:colOff>
      <xdr:row>2</xdr:row>
      <xdr:rowOff>0</xdr:rowOff>
    </xdr:from>
    <xdr:to>
      <xdr:col>16</xdr:col>
      <xdr:colOff>443143</xdr:colOff>
      <xdr:row>9</xdr:row>
      <xdr:rowOff>13608</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7252607" y="1143000"/>
          <a:ext cx="3600000" cy="1864179"/>
          <a:chOff x="7252606" y="1143000"/>
          <a:chExt cx="3612706" cy="1864179"/>
        </a:xfrm>
      </xdr:grpSpPr>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7252606" y="1143000"/>
            <a:ext cx="3612706" cy="1864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endParaRPr kumimoji="1" lang="en-US" altLang="ja-JP" sz="1100" b="0">
              <a:solidFill>
                <a:schemeClr val="tx1"/>
              </a:solidFill>
            </a:endParaRPr>
          </a:p>
        </xdr:txBody>
      </xdr:sp>
      <xdr:sp macro="" textlink="'11号-3'!$N$1">
        <xdr:nvSpPr>
          <xdr:cNvPr id="8" name="テキスト ボックス 7">
            <a:extLst>
              <a:ext uri="{FF2B5EF4-FFF2-40B4-BE49-F238E27FC236}">
                <a16:creationId xmlns:a16="http://schemas.microsoft.com/office/drawing/2014/main" id="{00000000-0008-0000-0900-000008000000}"/>
              </a:ext>
            </a:extLst>
          </xdr:cNvPr>
          <xdr:cNvSpPr txBox="1"/>
        </xdr:nvSpPr>
        <xdr:spPr>
          <a:xfrm>
            <a:off x="7360987" y="1915886"/>
            <a:ext cx="3504325" cy="692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fld id="{6F5614B4-368D-4E09-865F-402B542CB621}" type="TxLink">
              <a:rPr lang="en-US" altLang="en-US" sz="1200" b="0" i="0" u="none" strike="noStrike">
                <a:solidFill>
                  <a:srgbClr val="000000"/>
                </a:solidFill>
                <a:effectLst/>
                <a:latin typeface="ＭＳ Ｐゴシック"/>
                <a:ea typeface="ＭＳ Ｐゴシック"/>
              </a:rPr>
              <a:pPr/>
              <a:t>【様式研第１０号】の４行目の「回」を選択していない可能性があります。
申請回を選択してください。数字が反映されます。</a:t>
            </a:fld>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1E1"/>
    <pageSetUpPr fitToPage="1"/>
  </sheetPr>
  <dimension ref="A1:G47"/>
  <sheetViews>
    <sheetView showGridLines="0" view="pageBreakPreview" zoomScaleNormal="100" zoomScaleSheetLayoutView="100" workbookViewId="0">
      <selection activeCell="H25" sqref="H25"/>
    </sheetView>
  </sheetViews>
  <sheetFormatPr defaultRowHeight="13.5" x14ac:dyDescent="0.15"/>
  <cols>
    <col min="1" max="4" width="2.125" style="266" customWidth="1"/>
    <col min="5" max="5" width="100.625" style="266" customWidth="1"/>
    <col min="6" max="6" width="9" style="266"/>
    <col min="7" max="7" width="0" style="266" hidden="1" customWidth="1"/>
    <col min="8" max="16384" width="9" style="266"/>
  </cols>
  <sheetData>
    <row r="1" spans="1:7" s="257" customFormat="1" ht="16.5" customHeight="1" x14ac:dyDescent="0.15">
      <c r="A1" s="255"/>
      <c r="B1" s="255"/>
      <c r="C1" s="255"/>
      <c r="D1" s="255"/>
      <c r="E1" s="256"/>
    </row>
    <row r="2" spans="1:7" s="257" customFormat="1" ht="13.5" customHeight="1" x14ac:dyDescent="0.15">
      <c r="A2" s="411"/>
      <c r="B2" s="255"/>
      <c r="C2" s="255"/>
      <c r="D2" s="255"/>
      <c r="E2" s="255"/>
    </row>
    <row r="3" spans="1:7" s="257" customFormat="1" ht="16.5" customHeight="1" x14ac:dyDescent="0.15">
      <c r="A3" s="258" t="s">
        <v>173</v>
      </c>
      <c r="B3" s="259"/>
      <c r="C3" s="259"/>
      <c r="D3" s="259"/>
      <c r="E3" s="259"/>
    </row>
    <row r="4" spans="1:7" s="257" customFormat="1" ht="13.5" customHeight="1" x14ac:dyDescent="0.15">
      <c r="A4" s="260"/>
      <c r="B4" s="255"/>
      <c r="C4" s="255"/>
      <c r="D4" s="255"/>
      <c r="E4" s="255"/>
    </row>
    <row r="5" spans="1:7" s="263" customFormat="1" ht="18" customHeight="1" x14ac:dyDescent="0.15">
      <c r="A5" s="261" t="s">
        <v>263</v>
      </c>
      <c r="B5" s="262"/>
      <c r="C5" s="262"/>
      <c r="D5" s="262"/>
      <c r="E5" s="262"/>
    </row>
    <row r="6" spans="1:7" s="264" customFormat="1" ht="45" customHeight="1" x14ac:dyDescent="0.15">
      <c r="A6" s="606" t="s">
        <v>262</v>
      </c>
      <c r="B6" s="606"/>
      <c r="C6" s="606"/>
      <c r="D6" s="606"/>
      <c r="E6" s="606"/>
    </row>
    <row r="7" spans="1:7" s="264" customFormat="1" ht="9" customHeight="1" x14ac:dyDescent="0.15">
      <c r="A7" s="606"/>
      <c r="B7" s="606"/>
      <c r="C7" s="606"/>
      <c r="D7" s="606"/>
      <c r="E7" s="606"/>
    </row>
    <row r="8" spans="1:7" s="441" customFormat="1" ht="16.5" customHeight="1" x14ac:dyDescent="0.15">
      <c r="A8" s="442" t="s">
        <v>261</v>
      </c>
      <c r="B8" s="443"/>
      <c r="C8" s="443"/>
      <c r="D8" s="443"/>
      <c r="E8" s="443"/>
    </row>
    <row r="9" spans="1:7" s="446" customFormat="1" ht="52.5" customHeight="1" x14ac:dyDescent="0.15">
      <c r="B9" s="607" t="s">
        <v>325</v>
      </c>
      <c r="C9" s="607"/>
      <c r="D9" s="607"/>
      <c r="E9" s="607"/>
      <c r="G9" s="447" t="s">
        <v>244</v>
      </c>
    </row>
    <row r="10" spans="1:7" s="441" customFormat="1" ht="16.5" customHeight="1" x14ac:dyDescent="0.15">
      <c r="B10" s="442" t="s">
        <v>260</v>
      </c>
      <c r="C10" s="443"/>
      <c r="D10" s="443"/>
      <c r="E10" s="443"/>
    </row>
    <row r="11" spans="1:7" s="446" customFormat="1" ht="105" customHeight="1" x14ac:dyDescent="0.15">
      <c r="C11" s="605" t="s">
        <v>259</v>
      </c>
      <c r="D11" s="608"/>
      <c r="E11" s="608"/>
    </row>
    <row r="12" spans="1:7" s="441" customFormat="1" ht="16.5" customHeight="1" x14ac:dyDescent="0.15">
      <c r="B12" s="442" t="s">
        <v>258</v>
      </c>
      <c r="C12" s="443"/>
      <c r="D12" s="443"/>
      <c r="E12" s="443"/>
    </row>
    <row r="13" spans="1:7" s="446" customFormat="1" ht="45" customHeight="1" x14ac:dyDescent="0.15">
      <c r="C13" s="605" t="s">
        <v>257</v>
      </c>
      <c r="D13" s="608"/>
      <c r="E13" s="608"/>
    </row>
    <row r="14" spans="1:7" s="441" customFormat="1" ht="16.5" customHeight="1" x14ac:dyDescent="0.15">
      <c r="B14" s="442" t="s">
        <v>256</v>
      </c>
      <c r="C14" s="443"/>
      <c r="D14" s="443"/>
      <c r="E14" s="443"/>
    </row>
    <row r="15" spans="1:7" s="446" customFormat="1" ht="30" customHeight="1" x14ac:dyDescent="0.15">
      <c r="C15" s="608" t="s">
        <v>255</v>
      </c>
      <c r="D15" s="608"/>
      <c r="E15" s="608"/>
    </row>
    <row r="16" spans="1:7" s="446" customFormat="1" ht="16.5" customHeight="1" x14ac:dyDescent="0.15">
      <c r="D16" s="608" t="s">
        <v>254</v>
      </c>
      <c r="E16" s="608"/>
    </row>
    <row r="17" spans="1:5" s="446" customFormat="1" ht="16.5" customHeight="1" x14ac:dyDescent="0.15">
      <c r="E17" s="477" t="s">
        <v>253</v>
      </c>
    </row>
    <row r="18" spans="1:5" s="446" customFormat="1" ht="16.5" customHeight="1" x14ac:dyDescent="0.15">
      <c r="E18" s="477" t="s">
        <v>252</v>
      </c>
    </row>
    <row r="19" spans="1:5" s="446" customFormat="1" ht="16.5" customHeight="1" x14ac:dyDescent="0.15">
      <c r="D19" s="608" t="s">
        <v>251</v>
      </c>
      <c r="E19" s="608"/>
    </row>
    <row r="20" spans="1:5" s="446" customFormat="1" ht="16.5" customHeight="1" x14ac:dyDescent="0.15">
      <c r="E20" s="477" t="s">
        <v>250</v>
      </c>
    </row>
    <row r="21" spans="1:5" s="446" customFormat="1" ht="16.5" customHeight="1" x14ac:dyDescent="0.15">
      <c r="E21" s="477" t="s">
        <v>249</v>
      </c>
    </row>
    <row r="22" spans="1:5" s="441" customFormat="1" ht="16.5" customHeight="1" x14ac:dyDescent="0.15">
      <c r="B22" s="442" t="s">
        <v>248</v>
      </c>
      <c r="C22" s="443"/>
      <c r="D22" s="443"/>
      <c r="E22" s="443"/>
    </row>
    <row r="23" spans="1:5" s="446" customFormat="1" ht="16.5" customHeight="1" x14ac:dyDescent="0.15">
      <c r="C23" s="605" t="s">
        <v>247</v>
      </c>
      <c r="D23" s="605"/>
      <c r="E23" s="605"/>
    </row>
    <row r="24" spans="1:5" s="446" customFormat="1" ht="16.5" customHeight="1" x14ac:dyDescent="0.15">
      <c r="D24" s="607" t="s">
        <v>331</v>
      </c>
      <c r="E24" s="607"/>
    </row>
    <row r="25" spans="1:5" s="446" customFormat="1" ht="16.5" customHeight="1" x14ac:dyDescent="0.15">
      <c r="D25" s="448"/>
      <c r="E25" s="478" t="s">
        <v>283</v>
      </c>
    </row>
    <row r="26" spans="1:5" s="446" customFormat="1" ht="16.5" customHeight="1" x14ac:dyDescent="0.15">
      <c r="D26" s="607" t="s">
        <v>332</v>
      </c>
      <c r="E26" s="607"/>
    </row>
    <row r="27" spans="1:5" s="446" customFormat="1" ht="16.5" customHeight="1" x14ac:dyDescent="0.15">
      <c r="E27" s="477" t="s">
        <v>333</v>
      </c>
    </row>
    <row r="28" spans="1:5" s="446" customFormat="1" ht="13.5" customHeight="1" x14ac:dyDescent="0.15">
      <c r="A28" s="444" t="s">
        <v>174</v>
      </c>
    </row>
    <row r="29" spans="1:5" s="441" customFormat="1" ht="16.5" customHeight="1" x14ac:dyDescent="0.15">
      <c r="B29" s="442" t="s">
        <v>281</v>
      </c>
      <c r="C29" s="443"/>
      <c r="D29" s="443"/>
      <c r="E29" s="443"/>
    </row>
    <row r="30" spans="1:5" s="446" customFormat="1" ht="16.5" customHeight="1" x14ac:dyDescent="0.15">
      <c r="C30" s="605" t="s">
        <v>246</v>
      </c>
      <c r="D30" s="605"/>
      <c r="E30" s="605"/>
    </row>
    <row r="31" spans="1:5" s="446" customFormat="1" ht="13.5" customHeight="1" x14ac:dyDescent="0.15">
      <c r="A31" s="444" t="s">
        <v>174</v>
      </c>
    </row>
    <row r="32" spans="1:5" s="441" customFormat="1" ht="16.5" customHeight="1" x14ac:dyDescent="0.15">
      <c r="A32" s="442" t="s">
        <v>245</v>
      </c>
      <c r="B32" s="443"/>
      <c r="C32" s="443"/>
      <c r="D32" s="443"/>
      <c r="E32" s="443"/>
    </row>
    <row r="33" spans="1:7" s="446" customFormat="1" ht="87.75" customHeight="1" x14ac:dyDescent="0.15">
      <c r="B33" s="605" t="s">
        <v>284</v>
      </c>
      <c r="C33" s="605"/>
      <c r="D33" s="605"/>
      <c r="E33" s="605"/>
      <c r="G33" s="447" t="s">
        <v>244</v>
      </c>
    </row>
    <row r="34" spans="1:7" s="446" customFormat="1" ht="13.5" customHeight="1" x14ac:dyDescent="0.15">
      <c r="A34" s="445"/>
    </row>
    <row r="35" spans="1:7" s="441" customFormat="1" ht="16.5" customHeight="1" x14ac:dyDescent="0.15">
      <c r="A35" s="442" t="s">
        <v>243</v>
      </c>
      <c r="B35" s="443"/>
      <c r="C35" s="443"/>
      <c r="D35" s="443"/>
      <c r="E35" s="443"/>
    </row>
    <row r="36" spans="1:7" s="446" customFormat="1" ht="36" customHeight="1" x14ac:dyDescent="0.15">
      <c r="B36" s="609" t="s">
        <v>242</v>
      </c>
      <c r="C36" s="607"/>
      <c r="D36" s="607"/>
      <c r="E36" s="607"/>
    </row>
    <row r="37" spans="1:7" s="446" customFormat="1" ht="13.5" customHeight="1" x14ac:dyDescent="0.15">
      <c r="A37" s="444"/>
    </row>
    <row r="38" spans="1:7" s="441" customFormat="1" ht="16.5" customHeight="1" x14ac:dyDescent="0.15">
      <c r="A38" s="442" t="s">
        <v>241</v>
      </c>
      <c r="B38" s="443"/>
      <c r="C38" s="443"/>
      <c r="D38" s="443"/>
      <c r="E38" s="443"/>
    </row>
    <row r="39" spans="1:7" s="446" customFormat="1" ht="16.5" customHeight="1" x14ac:dyDescent="0.15">
      <c r="B39" s="608" t="s">
        <v>240</v>
      </c>
      <c r="C39" s="608"/>
      <c r="D39" s="608"/>
      <c r="E39" s="608"/>
    </row>
    <row r="40" spans="1:7" s="446" customFormat="1" ht="30" customHeight="1" x14ac:dyDescent="0.15">
      <c r="C40" s="608" t="s">
        <v>239</v>
      </c>
      <c r="D40" s="608"/>
      <c r="E40" s="608"/>
    </row>
    <row r="41" spans="1:7" s="446" customFormat="1" ht="13.5" customHeight="1" x14ac:dyDescent="0.15">
      <c r="A41" s="444"/>
    </row>
    <row r="42" spans="1:7" s="263" customFormat="1" ht="16.5" customHeight="1" x14ac:dyDescent="0.15">
      <c r="A42" s="261" t="s">
        <v>238</v>
      </c>
      <c r="B42" s="262"/>
      <c r="C42" s="262"/>
      <c r="D42" s="262"/>
      <c r="E42" s="262"/>
    </row>
    <row r="43" spans="1:7" s="257" customFormat="1" ht="30" customHeight="1" x14ac:dyDescent="0.15">
      <c r="A43" s="255"/>
      <c r="B43" s="610" t="s">
        <v>282</v>
      </c>
      <c r="C43" s="611"/>
      <c r="D43" s="611"/>
      <c r="E43" s="611"/>
    </row>
    <row r="44" spans="1:7" ht="14.25" x14ac:dyDescent="0.15">
      <c r="A44" s="265"/>
    </row>
    <row r="45" spans="1:7" ht="14.25" x14ac:dyDescent="0.15">
      <c r="A45" s="265"/>
    </row>
    <row r="46" spans="1:7" ht="14.25" x14ac:dyDescent="0.15">
      <c r="A46" s="265"/>
    </row>
    <row r="47" spans="1:7" x14ac:dyDescent="0.15">
      <c r="A47" s="266" t="s">
        <v>175</v>
      </c>
    </row>
  </sheetData>
  <sheetProtection password="9DB1" sheet="1" objects="1" scenarios="1" selectLockedCells="1" selectUnlockedCells="1"/>
  <mergeCells count="17">
    <mergeCell ref="B33:E33"/>
    <mergeCell ref="B36:E36"/>
    <mergeCell ref="B39:E39"/>
    <mergeCell ref="C40:E40"/>
    <mergeCell ref="B43:E43"/>
    <mergeCell ref="C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5" orientation="portrait" horizontalDpi="1200" verticalDpi="1200"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x14ac:dyDescent="0.15">
      <c r="A1" s="142"/>
    </row>
    <row r="2" spans="1:20" ht="19.5" customHeight="1" x14ac:dyDescent="0.2">
      <c r="A2" s="82"/>
      <c r="B2" s="82"/>
      <c r="C2" s="82"/>
      <c r="D2" s="82"/>
      <c r="E2" s="82"/>
      <c r="F2" s="83"/>
      <c r="I2" s="248"/>
      <c r="J2" s="248"/>
      <c r="O2" s="642"/>
      <c r="P2" s="642"/>
      <c r="Q2" s="642"/>
      <c r="R2" s="642"/>
    </row>
    <row r="3" spans="1:20" ht="30" customHeight="1" x14ac:dyDescent="0.2">
      <c r="A3" s="84" t="str">
        <f>IF(COUNTIF('10号'!$A$6,"*被*"),"様式被第１１号－４","様式研第１１号－４")</f>
        <v>様式研第１１号－４</v>
      </c>
      <c r="B3" s="82"/>
      <c r="C3" s="82"/>
      <c r="D3" s="82"/>
      <c r="E3" s="82"/>
      <c r="F3" s="85"/>
      <c r="I3" s="180"/>
      <c r="J3" s="180"/>
      <c r="K3" s="180"/>
      <c r="O3" s="229"/>
      <c r="P3" s="230"/>
      <c r="Q3" s="230"/>
      <c r="R3" s="230"/>
    </row>
    <row r="4" spans="1:20" ht="23.25" customHeight="1" x14ac:dyDescent="0.2">
      <c r="A4" s="86" t="str">
        <f>"（３）旅費 （ 第"&amp;'10号'!$J$6&amp;" ）"</f>
        <v>（３）旅費 （ 第 ）</v>
      </c>
      <c r="B4" s="87"/>
      <c r="C4" s="87"/>
      <c r="D4" s="88"/>
      <c r="E4" s="88"/>
      <c r="F4" s="89"/>
      <c r="K4" s="20"/>
      <c r="L4" s="20"/>
    </row>
    <row r="5" spans="1:20" ht="7.5" customHeight="1" x14ac:dyDescent="0.15">
      <c r="A5" s="90"/>
      <c r="B5" s="90"/>
      <c r="C5" s="90"/>
      <c r="D5" s="82"/>
      <c r="E5" s="82"/>
      <c r="F5" s="91"/>
      <c r="O5" s="230"/>
      <c r="P5" s="230"/>
      <c r="Q5" s="230"/>
      <c r="R5" s="230"/>
    </row>
    <row r="6" spans="1:20" ht="23.25" customHeight="1" x14ac:dyDescent="0.2">
      <c r="A6" s="92" t="s">
        <v>16</v>
      </c>
      <c r="B6" s="93"/>
      <c r="C6" s="937" t="str">
        <f>IF('10号'!$G$12="","",'10号'!$G$12)</f>
        <v/>
      </c>
      <c r="D6" s="937"/>
      <c r="E6" s="937"/>
      <c r="F6" s="937"/>
      <c r="H6" s="18"/>
      <c r="J6" s="18"/>
      <c r="O6" s="229"/>
      <c r="P6" s="230"/>
      <c r="Q6" s="230"/>
      <c r="R6" s="230"/>
    </row>
    <row r="7" spans="1:20" ht="23.25" customHeight="1" x14ac:dyDescent="0.2">
      <c r="A7" s="92" t="s">
        <v>18</v>
      </c>
      <c r="B7" s="93"/>
      <c r="C7" s="937" t="str">
        <f>IF('10号'!$E$20="","",'10号'!$E$20)</f>
        <v/>
      </c>
      <c r="D7" s="937"/>
      <c r="E7" s="937"/>
      <c r="F7" s="937"/>
      <c r="H7" s="18"/>
      <c r="J7" s="18"/>
      <c r="O7" s="229"/>
      <c r="P7" s="230"/>
      <c r="Q7" s="230"/>
      <c r="R7" s="230"/>
    </row>
    <row r="8" spans="1:20" s="15" customFormat="1" ht="23.25" customHeight="1" x14ac:dyDescent="0.2">
      <c r="A8" s="92"/>
      <c r="B8" s="94"/>
      <c r="C8" s="94"/>
      <c r="D8" s="94"/>
      <c r="E8" s="94"/>
      <c r="F8" s="94"/>
    </row>
    <row r="9" spans="1:20" s="15" customFormat="1" ht="14.25" customHeight="1" thickBot="1" x14ac:dyDescent="0.2">
      <c r="A9" s="95"/>
      <c r="B9" s="95"/>
      <c r="C9" s="95"/>
      <c r="D9" s="95"/>
      <c r="E9" s="95"/>
      <c r="F9" s="95"/>
    </row>
    <row r="10" spans="1:20" s="15" customFormat="1" ht="33" customHeight="1" x14ac:dyDescent="0.2">
      <c r="A10" s="135" t="s">
        <v>0</v>
      </c>
      <c r="B10" s="954" t="s">
        <v>50</v>
      </c>
      <c r="C10" s="961"/>
      <c r="D10" s="955"/>
      <c r="E10" s="138" t="s">
        <v>12</v>
      </c>
      <c r="F10" s="137" t="s">
        <v>6</v>
      </c>
      <c r="G10" s="14"/>
      <c r="H10" s="14"/>
      <c r="I10" s="14"/>
      <c r="J10" s="14"/>
      <c r="K10" s="14"/>
      <c r="L10" s="952" t="str">
        <f>'10号'!$E$8</f>
        <v/>
      </c>
      <c r="M10" s="952"/>
      <c r="N10" s="24" t="s">
        <v>17</v>
      </c>
      <c r="O10" s="952" t="str">
        <f>'10号'!G8</f>
        <v/>
      </c>
      <c r="P10" s="952"/>
    </row>
    <row r="11" spans="1:20" s="15" customFormat="1" ht="70.5" customHeight="1" x14ac:dyDescent="0.15">
      <c r="A11" s="250"/>
      <c r="B11" s="958"/>
      <c r="C11" s="959"/>
      <c r="D11" s="960"/>
      <c r="E11" s="254"/>
      <c r="F11" s="252"/>
      <c r="G11" s="12"/>
      <c r="H11" s="12"/>
      <c r="I11" s="12"/>
      <c r="J11" s="12"/>
      <c r="K11" s="12"/>
      <c r="L11" s="75" t="s">
        <v>137</v>
      </c>
      <c r="M11" s="74" t="str">
        <f>'10号'!$T$23</f>
        <v/>
      </c>
      <c r="N11" s="74" t="str">
        <f>'10号'!$U$23</f>
        <v/>
      </c>
      <c r="O11" s="75">
        <f>SUMPRODUCT(($A$11:$A$18&gt;=$M11)*($A$11:$A$18&lt;=$N11)*$F$11:$F$18)</f>
        <v>0</v>
      </c>
      <c r="P11" s="75"/>
    </row>
    <row r="12" spans="1:20" ht="70.5" customHeight="1" x14ac:dyDescent="0.15">
      <c r="A12" s="250"/>
      <c r="B12" s="958"/>
      <c r="C12" s="959"/>
      <c r="D12" s="960"/>
      <c r="E12" s="254"/>
      <c r="F12" s="252"/>
      <c r="L12" s="75" t="s">
        <v>138</v>
      </c>
      <c r="M12" s="74" t="str">
        <f>'10号'!$T$24</f>
        <v/>
      </c>
      <c r="N12" s="74" t="str">
        <f>'10号'!$U$24</f>
        <v/>
      </c>
      <c r="O12" s="75">
        <f>SUMPRODUCT(($A$11:$A$18&gt;=$M12)*($A$11:$A$18&lt;=$N12)*$F$11:$F$18)</f>
        <v>0</v>
      </c>
      <c r="P12" s="75"/>
      <c r="Q12" s="15"/>
      <c r="R12" s="15"/>
      <c r="S12" s="15"/>
      <c r="T12" s="15"/>
    </row>
    <row r="13" spans="1:20" ht="70.5" customHeight="1" x14ac:dyDescent="0.15">
      <c r="A13" s="250"/>
      <c r="B13" s="958"/>
      <c r="C13" s="959"/>
      <c r="D13" s="960"/>
      <c r="E13" s="254"/>
      <c r="F13" s="252"/>
      <c r="L13" s="75" t="s">
        <v>139</v>
      </c>
      <c r="M13" s="74" t="str">
        <f>'10号'!$T$25</f>
        <v/>
      </c>
      <c r="N13" s="74" t="str">
        <f>'10号'!$U$25</f>
        <v/>
      </c>
      <c r="O13" s="75">
        <f>SUMPRODUCT(($A$11:$A$18&gt;=$M13)*($A$11:$A$18&lt;=$N13)*$F$11:$F$18)</f>
        <v>0</v>
      </c>
      <c r="P13" s="75"/>
      <c r="Q13" s="15"/>
      <c r="R13" s="15"/>
      <c r="S13" s="15"/>
      <c r="T13" s="15"/>
    </row>
    <row r="14" spans="1:20" ht="70.5" customHeight="1" x14ac:dyDescent="0.15">
      <c r="A14" s="250"/>
      <c r="B14" s="958"/>
      <c r="C14" s="959"/>
      <c r="D14" s="960"/>
      <c r="E14" s="254"/>
      <c r="F14" s="252"/>
      <c r="L14" s="75" t="s">
        <v>140</v>
      </c>
      <c r="M14" s="74" t="str">
        <f>'10号'!$T26</f>
        <v/>
      </c>
      <c r="N14" s="74" t="str">
        <f>'10号'!$U26</f>
        <v/>
      </c>
      <c r="O14" s="75">
        <f>SUMPRODUCT(($A$11:$A$18&gt;=$M14)*($A$11:$A$18&lt;=$N14)*$F$11:$F$18)</f>
        <v>0</v>
      </c>
      <c r="P14" s="75">
        <f>SUM(O11:O14)</f>
        <v>0</v>
      </c>
      <c r="Q14" s="15"/>
      <c r="R14" s="15"/>
      <c r="S14" s="15"/>
      <c r="T14" s="15"/>
    </row>
    <row r="15" spans="1:20" ht="70.5" customHeight="1" x14ac:dyDescent="0.15">
      <c r="A15" s="250"/>
      <c r="B15" s="958"/>
      <c r="C15" s="959"/>
      <c r="D15" s="960"/>
      <c r="E15" s="254"/>
      <c r="F15" s="252"/>
      <c r="L15" s="75" t="s">
        <v>153</v>
      </c>
      <c r="M15" s="74">
        <f>'10号'!$T31</f>
        <v>0</v>
      </c>
      <c r="N15" s="74">
        <f>'10号'!$U31</f>
        <v>0</v>
      </c>
      <c r="O15" s="75">
        <f t="shared" ref="O15:O22" si="0">SUMPRODUCT(($A$11:$A$22&gt;=$M15)*($A$11:$A$22&lt;=$N15)*$F$11:$F$22)</f>
        <v>0</v>
      </c>
      <c r="Q15" s="15"/>
      <c r="R15" s="15"/>
      <c r="S15" s="15"/>
      <c r="T15" s="15"/>
    </row>
    <row r="16" spans="1:20" ht="70.5" customHeight="1" x14ac:dyDescent="0.15">
      <c r="A16" s="250"/>
      <c r="B16" s="958"/>
      <c r="C16" s="959"/>
      <c r="D16" s="960"/>
      <c r="E16" s="254"/>
      <c r="F16" s="252"/>
      <c r="J16" s="14"/>
      <c r="K16" s="14"/>
      <c r="L16" s="75" t="s">
        <v>154</v>
      </c>
      <c r="M16" s="74" t="str">
        <f>'10号'!$T32</f>
        <v/>
      </c>
      <c r="N16" s="74" t="str">
        <f>'10号'!$U32</f>
        <v/>
      </c>
      <c r="O16" s="75">
        <f t="shared" si="0"/>
        <v>0</v>
      </c>
      <c r="Q16" s="15"/>
    </row>
    <row r="17" spans="1:17" ht="70.5" customHeight="1" x14ac:dyDescent="0.15">
      <c r="A17" s="250"/>
      <c r="B17" s="958"/>
      <c r="C17" s="959"/>
      <c r="D17" s="960"/>
      <c r="E17" s="254"/>
      <c r="F17" s="252"/>
      <c r="L17" s="75" t="s">
        <v>155</v>
      </c>
      <c r="M17" s="74" t="str">
        <f>'10号'!$T33</f>
        <v/>
      </c>
      <c r="N17" s="74" t="str">
        <f>'10号'!$U33</f>
        <v/>
      </c>
      <c r="O17" s="75">
        <f t="shared" si="0"/>
        <v>0</v>
      </c>
      <c r="Q17" s="15"/>
    </row>
    <row r="18" spans="1:17" ht="70.5" customHeight="1" x14ac:dyDescent="0.15">
      <c r="A18" s="250"/>
      <c r="B18" s="958"/>
      <c r="C18" s="959"/>
      <c r="D18" s="960"/>
      <c r="E18" s="254"/>
      <c r="F18" s="252"/>
      <c r="I18" s="15"/>
      <c r="L18" s="75" t="s">
        <v>156</v>
      </c>
      <c r="M18" s="74" t="str">
        <f>'10号'!$T34</f>
        <v/>
      </c>
      <c r="N18" s="74" t="str">
        <f>'10号'!$U34</f>
        <v/>
      </c>
      <c r="O18" s="75">
        <f t="shared" si="0"/>
        <v>0</v>
      </c>
      <c r="Q18" s="15"/>
    </row>
    <row r="19" spans="1:17" s="17" customFormat="1" ht="48" customHeight="1" thickBot="1" x14ac:dyDescent="0.2">
      <c r="A19" s="940" t="s">
        <v>2</v>
      </c>
      <c r="B19" s="941"/>
      <c r="C19" s="941"/>
      <c r="D19" s="941"/>
      <c r="E19" s="942"/>
      <c r="F19" s="67">
        <f>SUMPRODUCT(($A$11:$A$18&gt;=$L$10)*($A$11:$A$18&lt;=$O$10)*F11:F18)</f>
        <v>0</v>
      </c>
      <c r="G19" s="15"/>
      <c r="H19" s="15"/>
      <c r="I19" s="12"/>
      <c r="J19" s="12"/>
      <c r="K19" s="12"/>
      <c r="L19" s="75" t="s">
        <v>157</v>
      </c>
      <c r="M19" s="74" t="str">
        <f>'10号'!$T35</f>
        <v/>
      </c>
      <c r="N19" s="74" t="str">
        <f>'10号'!$U35</f>
        <v/>
      </c>
      <c r="O19" s="75">
        <f t="shared" si="0"/>
        <v>0</v>
      </c>
      <c r="P19" s="12"/>
      <c r="Q19" s="12"/>
    </row>
    <row r="20" spans="1:17" x14ac:dyDescent="0.15">
      <c r="A20" s="23"/>
      <c r="L20" s="75" t="s">
        <v>158</v>
      </c>
      <c r="M20" s="74" t="str">
        <f>'10号'!$T36</f>
        <v/>
      </c>
      <c r="N20" s="74" t="str">
        <f>'10号'!$U36</f>
        <v/>
      </c>
      <c r="O20" s="75">
        <f t="shared" si="0"/>
        <v>0</v>
      </c>
    </row>
    <row r="21" spans="1:17" x14ac:dyDescent="0.15">
      <c r="A21" s="23"/>
      <c r="L21" s="75" t="s">
        <v>159</v>
      </c>
      <c r="M21" s="74" t="str">
        <f>'10号'!$T37</f>
        <v/>
      </c>
      <c r="N21" s="74" t="str">
        <f>'10号'!$U37</f>
        <v/>
      </c>
      <c r="O21" s="75">
        <f t="shared" si="0"/>
        <v>0</v>
      </c>
      <c r="P21" s="75">
        <f>SUM(O11:O21)</f>
        <v>0</v>
      </c>
    </row>
    <row r="22" spans="1:17" x14ac:dyDescent="0.15">
      <c r="L22" s="75" t="s">
        <v>160</v>
      </c>
      <c r="M22" s="74" t="str">
        <f>'10号'!$T38</f>
        <v/>
      </c>
      <c r="N22" s="74" t="str">
        <f>'10号'!$U38</f>
        <v/>
      </c>
      <c r="O22" s="75">
        <f t="shared" si="0"/>
        <v>0</v>
      </c>
      <c r="P22" s="75">
        <f>SUM(O11:O22)</f>
        <v>0</v>
      </c>
    </row>
    <row r="23" spans="1:17" x14ac:dyDescent="0.15">
      <c r="L23" s="75"/>
    </row>
    <row r="25" spans="1:17" x14ac:dyDescent="0.15">
      <c r="J25" s="15"/>
      <c r="K25" s="15"/>
      <c r="L25" s="15"/>
      <c r="M25" s="15"/>
      <c r="N25" s="17"/>
      <c r="O25" s="17"/>
      <c r="P25" s="17"/>
    </row>
    <row r="26" spans="1:17" x14ac:dyDescent="0.15">
      <c r="Q26" s="17"/>
    </row>
  </sheetData>
  <sheetProtection password="9DB1"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horizontalDpi="1200" verticalDpi="1200"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18"/>
  <sheetViews>
    <sheetView showGridLines="0" view="pageBreakPreview" zoomScale="70" zoomScaleNormal="70" zoomScaleSheetLayoutView="70" workbookViewId="0">
      <selection activeCell="D12" sqref="D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x14ac:dyDescent="0.15">
      <c r="A1" s="142"/>
      <c r="Q1" s="12" t="str">
        <f>CONCATENATE("【様式",IF(COUNTIF('10号'!A5,"*被*"),"被","研"),"第１１号-２　（Ａ）研修時間の集計と助成金額の計算 】の「給与」に金額が入力されていない可能性が  あります。",CHAR(10),"金額を入力して下さい。数字が反映されます。")</f>
        <v>【様式研第１１号-２　（Ａ）研修時間の集計と助成金額の計算 】の「給与」に金額が入力されていない可能性が  あります。
金額を入力して下さい。数字が反映されます。</v>
      </c>
    </row>
    <row r="2" spans="1:24" ht="21.75" customHeight="1" x14ac:dyDescent="0.2">
      <c r="A2" s="82"/>
      <c r="B2" s="82"/>
      <c r="C2" s="82"/>
      <c r="D2" s="82"/>
      <c r="E2" s="82"/>
      <c r="F2" s="82"/>
      <c r="G2" s="82"/>
      <c r="H2" s="82"/>
      <c r="I2" s="143"/>
      <c r="J2" s="145"/>
      <c r="K2" s="962"/>
      <c r="L2" s="962"/>
      <c r="M2" s="962"/>
      <c r="O2" s="18"/>
      <c r="Q2" s="12" t="str">
        <f>CONCATENATE("厚生労働省の定める農業の",DBCS(LEFT(N6,6)),CHAR(10),"保険料率を表示しています。",CHAR(10),
"　　　雇用保険料率　 ",DBCS(M9)," / １，０００",CHAR(10),
"　　　労災保険料率　",DBCS(M13)," / １，０００")</f>
        <v>厚生労働省の定める農業の平成３０年度
保険料率を表示しています。
　　　雇用保険料率　 ７ / １，０００
　　　労災保険料率　１３ / １，０００</v>
      </c>
    </row>
    <row r="3" spans="1:24" ht="27.75" customHeight="1" x14ac:dyDescent="0.2">
      <c r="A3" s="84" t="str">
        <f>IF(COUNTIF('10号'!$A$6,"*被*"),"様式被第１１号－５","様式研第１１号－５")</f>
        <v>様式研第１１号－５</v>
      </c>
      <c r="B3" s="82"/>
      <c r="C3" s="82"/>
      <c r="D3" s="82"/>
      <c r="E3" s="82"/>
      <c r="F3" s="82"/>
      <c r="G3" s="82"/>
      <c r="H3" s="82"/>
      <c r="I3" s="144"/>
      <c r="J3" s="146"/>
      <c r="K3" s="963"/>
      <c r="L3" s="963"/>
      <c r="M3" s="963"/>
      <c r="O3" s="18"/>
    </row>
    <row r="4" spans="1:24" s="15" customFormat="1" ht="27.75" customHeight="1" x14ac:dyDescent="0.2">
      <c r="A4" s="86" t="str">
        <f>"（４）労災保険料、雇用保険料 （ 第"&amp;'10号'!$J$6&amp;" ）"</f>
        <v>（４）労災保険料、雇用保険料 （ 第 ）</v>
      </c>
      <c r="B4" s="87"/>
      <c r="C4" s="87"/>
      <c r="D4" s="87"/>
      <c r="E4" s="88"/>
      <c r="F4" s="88"/>
      <c r="G4" s="88"/>
      <c r="H4" s="88"/>
      <c r="I4" s="89"/>
      <c r="K4" s="12"/>
      <c r="L4" s="27" t="s">
        <v>101</v>
      </c>
      <c r="M4" s="28" t="s">
        <v>114</v>
      </c>
      <c r="N4" s="12"/>
      <c r="O4" s="18"/>
    </row>
    <row r="5" spans="1:24" ht="6.75" customHeight="1" x14ac:dyDescent="0.15">
      <c r="A5" s="90"/>
      <c r="B5" s="90"/>
      <c r="C5" s="90"/>
      <c r="D5" s="90"/>
      <c r="E5" s="82"/>
      <c r="F5" s="82"/>
      <c r="G5" s="82"/>
      <c r="H5" s="82"/>
      <c r="I5" s="91"/>
      <c r="J5" s="21"/>
      <c r="K5" s="15"/>
      <c r="O5" s="14"/>
    </row>
    <row r="6" spans="1:24" ht="27.75" customHeight="1" x14ac:dyDescent="0.2">
      <c r="A6" s="92" t="s">
        <v>16</v>
      </c>
      <c r="B6" s="93"/>
      <c r="C6" s="93"/>
      <c r="D6" s="937" t="str">
        <f>IF('10号'!$G$12="","",'10号'!$G$12)</f>
        <v/>
      </c>
      <c r="E6" s="937"/>
      <c r="F6" s="937"/>
      <c r="G6" s="937"/>
      <c r="H6" s="937"/>
      <c r="I6" s="937"/>
      <c r="J6" s="22"/>
      <c r="K6" s="18"/>
      <c r="L6" s="29" t="s">
        <v>115</v>
      </c>
      <c r="M6" s="7"/>
      <c r="N6" s="278" t="s">
        <v>334</v>
      </c>
      <c r="P6" s="15"/>
      <c r="Q6" s="15"/>
      <c r="R6" s="18"/>
      <c r="S6" s="18"/>
    </row>
    <row r="7" spans="1:24" ht="27.75" customHeight="1" x14ac:dyDescent="0.2">
      <c r="A7" s="92" t="s">
        <v>18</v>
      </c>
      <c r="B7" s="93"/>
      <c r="C7" s="93"/>
      <c r="D7" s="937" t="str">
        <f>IF('10号'!$E$20="","",'10号'!$E$20)</f>
        <v/>
      </c>
      <c r="E7" s="937"/>
      <c r="F7" s="937"/>
      <c r="G7" s="937"/>
      <c r="H7" s="937"/>
      <c r="I7" s="937"/>
      <c r="K7" s="18"/>
      <c r="M7" s="30" t="s">
        <v>210</v>
      </c>
      <c r="N7" s="31" t="s">
        <v>52</v>
      </c>
      <c r="O7" s="15"/>
      <c r="P7" s="14"/>
      <c r="Q7" s="14"/>
      <c r="S7" s="952"/>
      <c r="T7" s="952"/>
      <c r="U7" s="24"/>
      <c r="V7" s="973"/>
      <c r="W7" s="973"/>
      <c r="X7" s="973"/>
    </row>
    <row r="8" spans="1:24" s="15" customFormat="1" ht="27" customHeight="1" x14ac:dyDescent="0.2">
      <c r="A8" s="92"/>
      <c r="B8" s="94"/>
      <c r="C8" s="94"/>
      <c r="D8" s="94"/>
      <c r="E8" s="94"/>
      <c r="F8" s="94"/>
      <c r="G8" s="94"/>
      <c r="H8" s="94"/>
      <c r="I8" s="94"/>
      <c r="J8" s="34"/>
      <c r="L8" s="26"/>
      <c r="M8" s="32">
        <v>6</v>
      </c>
      <c r="N8" s="76" t="s">
        <v>144</v>
      </c>
      <c r="P8" s="12"/>
      <c r="Q8" s="12"/>
    </row>
    <row r="9" spans="1:24" s="15" customFormat="1" ht="23.25" customHeight="1" thickBot="1" x14ac:dyDescent="0.2">
      <c r="A9" s="95"/>
      <c r="B9" s="95"/>
      <c r="C9" s="95"/>
      <c r="D9" s="95"/>
      <c r="E9" s="95"/>
      <c r="F9" s="95"/>
      <c r="G9" s="95"/>
      <c r="H9" s="95"/>
      <c r="I9" s="96" t="s">
        <v>51</v>
      </c>
      <c r="J9" s="35"/>
      <c r="K9" s="14"/>
      <c r="L9" s="26"/>
      <c r="M9" s="297">
        <v>7</v>
      </c>
      <c r="N9" s="298" t="s">
        <v>99</v>
      </c>
      <c r="O9" s="14"/>
      <c r="P9" s="12"/>
      <c r="Q9" s="12"/>
      <c r="R9" s="14"/>
      <c r="S9" s="14"/>
      <c r="U9" s="14"/>
      <c r="V9" s="14"/>
      <c r="X9" s="37"/>
    </row>
    <row r="10" spans="1:24" s="15" customFormat="1" ht="34.5" customHeight="1" x14ac:dyDescent="0.15">
      <c r="A10" s="967" t="s">
        <v>9</v>
      </c>
      <c r="B10" s="979" t="s">
        <v>13</v>
      </c>
      <c r="C10" s="980"/>
      <c r="D10" s="980"/>
      <c r="E10" s="980"/>
      <c r="F10" s="980"/>
      <c r="G10" s="980"/>
      <c r="H10" s="981"/>
      <c r="I10" s="977" t="s">
        <v>6</v>
      </c>
      <c r="J10" s="35"/>
      <c r="K10" s="14"/>
      <c r="L10" s="26"/>
      <c r="M10" s="32">
        <v>8</v>
      </c>
      <c r="N10" s="33" t="s">
        <v>100</v>
      </c>
      <c r="O10" s="12"/>
      <c r="P10" s="12"/>
      <c r="Q10" s="12"/>
      <c r="R10" s="14"/>
      <c r="S10" s="14"/>
      <c r="U10" s="14"/>
      <c r="V10" s="14"/>
      <c r="X10" s="14"/>
    </row>
    <row r="11" spans="1:24" ht="42" customHeight="1" x14ac:dyDescent="0.2">
      <c r="A11" s="968"/>
      <c r="B11" s="97"/>
      <c r="C11" s="98"/>
      <c r="D11" s="99" t="s">
        <v>21</v>
      </c>
      <c r="E11" s="100"/>
      <c r="F11" s="100" t="s">
        <v>113</v>
      </c>
      <c r="G11" s="99"/>
      <c r="H11" s="101"/>
      <c r="I11" s="978"/>
      <c r="J11" s="39"/>
      <c r="L11" s="36" t="s">
        <v>116</v>
      </c>
      <c r="M11" s="3"/>
      <c r="N11" s="278" t="s">
        <v>335</v>
      </c>
      <c r="X11" s="42"/>
    </row>
    <row r="12" spans="1:24" ht="42" customHeight="1" x14ac:dyDescent="0.15">
      <c r="A12" s="964" t="str">
        <f>IF('10号'!T23="","",①!$R$7)</f>
        <v/>
      </c>
      <c r="B12" s="971" t="s">
        <v>20</v>
      </c>
      <c r="C12" s="972"/>
      <c r="D12" s="479"/>
      <c r="E12" s="43" t="s">
        <v>22</v>
      </c>
      <c r="F12" s="336"/>
      <c r="G12" s="44" t="s">
        <v>24</v>
      </c>
      <c r="H12" s="45">
        <v>1000</v>
      </c>
      <c r="I12" s="582">
        <f>IF(ISERROR(ROUND(D12*F12/H12-0.1,0)),"",ROUND(D12*F12/H12-0.1,0))</f>
        <v>0</v>
      </c>
      <c r="J12" s="39"/>
      <c r="L12" s="38" t="s">
        <v>211</v>
      </c>
      <c r="M12" s="30" t="s">
        <v>212</v>
      </c>
      <c r="N12" s="31" t="s">
        <v>52</v>
      </c>
      <c r="X12" s="42"/>
    </row>
    <row r="13" spans="1:24" ht="39.75" customHeight="1" x14ac:dyDescent="0.15">
      <c r="A13" s="965"/>
      <c r="B13" s="969" t="s">
        <v>19</v>
      </c>
      <c r="C13" s="970"/>
      <c r="D13" s="480"/>
      <c r="E13" s="48" t="s">
        <v>22</v>
      </c>
      <c r="F13" s="337"/>
      <c r="G13" s="49" t="s">
        <v>23</v>
      </c>
      <c r="H13" s="50">
        <v>1000</v>
      </c>
      <c r="I13" s="583">
        <f>IF(ISERROR(ROUND(D13*F13/H13-0.1,0)),"",ROUND(D13*F13/H13-0.1,0))</f>
        <v>0</v>
      </c>
      <c r="J13" s="39"/>
      <c r="L13" s="40" t="s">
        <v>213</v>
      </c>
      <c r="M13" s="299">
        <v>13</v>
      </c>
      <c r="N13" s="300" t="s">
        <v>90</v>
      </c>
    </row>
    <row r="14" spans="1:24" ht="42" customHeight="1" x14ac:dyDescent="0.15">
      <c r="A14" s="966"/>
      <c r="B14" s="974" t="s">
        <v>29</v>
      </c>
      <c r="C14" s="975"/>
      <c r="D14" s="975"/>
      <c r="E14" s="975"/>
      <c r="F14" s="975"/>
      <c r="G14" s="975"/>
      <c r="H14" s="976"/>
      <c r="I14" s="584">
        <f>SUM(I12:I13)</f>
        <v>0</v>
      </c>
      <c r="J14" s="39"/>
      <c r="L14" s="46"/>
      <c r="M14" s="41">
        <v>12</v>
      </c>
      <c r="N14" s="47" t="s">
        <v>91</v>
      </c>
      <c r="V14" s="51"/>
      <c r="X14" s="42"/>
    </row>
    <row r="15" spans="1:24" ht="42" customHeight="1" x14ac:dyDescent="0.15">
      <c r="A15" s="964" t="str">
        <f>IF('10号'!T23="","",②!$R$7)</f>
        <v/>
      </c>
      <c r="B15" s="971" t="s">
        <v>20</v>
      </c>
      <c r="C15" s="972"/>
      <c r="D15" s="479"/>
      <c r="E15" s="43" t="s">
        <v>22</v>
      </c>
      <c r="F15" s="336"/>
      <c r="G15" s="44" t="s">
        <v>24</v>
      </c>
      <c r="H15" s="45">
        <v>1000</v>
      </c>
      <c r="I15" s="582">
        <f>IF(ISERROR(ROUND(D15*F15/H15-0.1,0)),"",ROUND(D15*F15/H15-0.1,0))</f>
        <v>0</v>
      </c>
      <c r="J15" s="39"/>
      <c r="L15" s="46"/>
      <c r="M15" s="41">
        <v>5.5</v>
      </c>
      <c r="N15" s="47" t="s">
        <v>92</v>
      </c>
      <c r="W15" s="52"/>
      <c r="X15" s="42"/>
    </row>
    <row r="16" spans="1:24" ht="39.75" customHeight="1" x14ac:dyDescent="0.15">
      <c r="A16" s="965"/>
      <c r="B16" s="969" t="s">
        <v>19</v>
      </c>
      <c r="C16" s="970"/>
      <c r="D16" s="480"/>
      <c r="E16" s="53" t="s">
        <v>22</v>
      </c>
      <c r="F16" s="337"/>
      <c r="G16" s="54" t="s">
        <v>23</v>
      </c>
      <c r="H16" s="55">
        <v>1000</v>
      </c>
      <c r="I16" s="583">
        <f>IF(ISERROR(ROUND(D16*F16/H16-0.1,0)),"",ROUND(D16*F16/H16-0.1,0))</f>
        <v>0</v>
      </c>
      <c r="J16" s="39"/>
      <c r="L16" s="46"/>
      <c r="M16" s="41">
        <v>6.5</v>
      </c>
      <c r="N16" s="47" t="s">
        <v>93</v>
      </c>
    </row>
    <row r="17" spans="1:24" ht="42" customHeight="1" x14ac:dyDescent="0.15">
      <c r="A17" s="966"/>
      <c r="B17" s="974" t="s">
        <v>29</v>
      </c>
      <c r="C17" s="975"/>
      <c r="D17" s="975"/>
      <c r="E17" s="975"/>
      <c r="F17" s="975"/>
      <c r="G17" s="975"/>
      <c r="H17" s="976"/>
      <c r="I17" s="68">
        <f>SUM(I15:I16)</f>
        <v>0</v>
      </c>
      <c r="J17" s="39"/>
      <c r="L17" s="46"/>
      <c r="M17" s="41">
        <v>2.5</v>
      </c>
      <c r="N17" s="47" t="s">
        <v>94</v>
      </c>
      <c r="X17" s="42"/>
    </row>
    <row r="18" spans="1:24" ht="42" customHeight="1" x14ac:dyDescent="0.15">
      <c r="A18" s="964" t="str">
        <f>IF('10号'!T23="","",③!$R$7)</f>
        <v/>
      </c>
      <c r="B18" s="971" t="s">
        <v>20</v>
      </c>
      <c r="C18" s="972"/>
      <c r="D18" s="479"/>
      <c r="E18" s="56" t="s">
        <v>22</v>
      </c>
      <c r="F18" s="336"/>
      <c r="G18" s="57" t="s">
        <v>24</v>
      </c>
      <c r="H18" s="58">
        <v>1000</v>
      </c>
      <c r="I18" s="582">
        <f>IF(ISERROR(ROUND(D18*F18/H18-0.1,0)),"",ROUND(D18*F18/H18-0.1,0))</f>
        <v>0</v>
      </c>
      <c r="J18" s="39"/>
      <c r="L18" s="46"/>
      <c r="M18" s="41">
        <v>3.5</v>
      </c>
      <c r="N18" s="47" t="s">
        <v>95</v>
      </c>
      <c r="X18" s="42"/>
    </row>
    <row r="19" spans="1:24" ht="39.75" customHeight="1" x14ac:dyDescent="0.15">
      <c r="A19" s="965"/>
      <c r="B19" s="969" t="s">
        <v>19</v>
      </c>
      <c r="C19" s="970"/>
      <c r="D19" s="480"/>
      <c r="E19" s="54" t="s">
        <v>22</v>
      </c>
      <c r="F19" s="337"/>
      <c r="G19" s="60" t="s">
        <v>23</v>
      </c>
      <c r="H19" s="55">
        <v>1000</v>
      </c>
      <c r="I19" s="583">
        <f>IF(ISERROR(ROUND(D19*F19/H19-0.1,0)),"",ROUND(D19*F19/H19-0.1,0))</f>
        <v>0</v>
      </c>
      <c r="J19" s="39"/>
      <c r="L19" s="46"/>
      <c r="M19" s="41">
        <v>2.5</v>
      </c>
      <c r="N19" s="47" t="s">
        <v>96</v>
      </c>
    </row>
    <row r="20" spans="1:24" ht="42" customHeight="1" x14ac:dyDescent="0.15">
      <c r="A20" s="966"/>
      <c r="B20" s="974" t="s">
        <v>29</v>
      </c>
      <c r="C20" s="975"/>
      <c r="D20" s="975"/>
      <c r="E20" s="975"/>
      <c r="F20" s="975"/>
      <c r="G20" s="975"/>
      <c r="H20" s="976"/>
      <c r="I20" s="68">
        <f>SUM(I18:I19)</f>
        <v>0</v>
      </c>
      <c r="J20" s="39"/>
      <c r="L20" s="46"/>
      <c r="M20" s="41">
        <v>3</v>
      </c>
      <c r="N20" s="59" t="s">
        <v>97</v>
      </c>
      <c r="X20" s="42"/>
    </row>
    <row r="21" spans="1:24" ht="41.25" customHeight="1" x14ac:dyDescent="0.15">
      <c r="A21" s="964" t="str">
        <f>IF('10号'!T23="","",④!$R$7)</f>
        <v/>
      </c>
      <c r="B21" s="971" t="s">
        <v>20</v>
      </c>
      <c r="C21" s="972"/>
      <c r="D21" s="479"/>
      <c r="E21" s="56" t="s">
        <v>22</v>
      </c>
      <c r="F21" s="336"/>
      <c r="G21" s="57" t="s">
        <v>24</v>
      </c>
      <c r="H21" s="58">
        <v>1000</v>
      </c>
      <c r="I21" s="582">
        <f>IF(ISERROR(ROUND(D21*F21/H21-0.1,0)),"",ROUND(D21*F21/H21-0.1,0))</f>
        <v>0</v>
      </c>
      <c r="J21" s="39"/>
      <c r="L21" s="61" t="s">
        <v>53</v>
      </c>
      <c r="M21" s="62">
        <v>60</v>
      </c>
      <c r="N21" s="47" t="s">
        <v>214</v>
      </c>
      <c r="X21" s="42"/>
    </row>
    <row r="22" spans="1:24" ht="39.75" customHeight="1" x14ac:dyDescent="0.15">
      <c r="A22" s="965"/>
      <c r="B22" s="969" t="s">
        <v>19</v>
      </c>
      <c r="C22" s="970"/>
      <c r="D22" s="480"/>
      <c r="E22" s="54" t="s">
        <v>22</v>
      </c>
      <c r="F22" s="337"/>
      <c r="G22" s="60" t="s">
        <v>23</v>
      </c>
      <c r="H22" s="55">
        <v>1000</v>
      </c>
      <c r="I22" s="583">
        <f>IF(ISERROR(ROUND(D22*F22/H22-0.1,0)),"",ROUND(D22*F22/H22-0.1,0))</f>
        <v>0</v>
      </c>
      <c r="J22" s="39"/>
      <c r="L22" s="61" t="s">
        <v>54</v>
      </c>
      <c r="M22" s="41">
        <v>19</v>
      </c>
      <c r="N22" s="47" t="s">
        <v>117</v>
      </c>
    </row>
    <row r="23" spans="1:24" ht="48" customHeight="1" x14ac:dyDescent="0.2">
      <c r="A23" s="966"/>
      <c r="B23" s="974" t="s">
        <v>29</v>
      </c>
      <c r="C23" s="975"/>
      <c r="D23" s="975"/>
      <c r="E23" s="975"/>
      <c r="F23" s="975"/>
      <c r="G23" s="975"/>
      <c r="H23" s="976"/>
      <c r="I23" s="68">
        <f>SUM(I21:I22)</f>
        <v>0</v>
      </c>
      <c r="J23" s="64"/>
      <c r="L23" s="63"/>
      <c r="M23" s="41">
        <v>38</v>
      </c>
      <c r="N23" s="47" t="s">
        <v>215</v>
      </c>
    </row>
    <row r="24" spans="1:24" ht="39" customHeight="1" x14ac:dyDescent="0.15">
      <c r="A24" s="964" t="str">
        <f>IF('10号'!T23="","",⑤!$R$7)</f>
        <v/>
      </c>
      <c r="B24" s="971" t="s">
        <v>20</v>
      </c>
      <c r="C24" s="972"/>
      <c r="D24" s="479"/>
      <c r="E24" s="56" t="s">
        <v>22</v>
      </c>
      <c r="F24" s="336"/>
      <c r="G24" s="57" t="s">
        <v>24</v>
      </c>
      <c r="H24" s="58">
        <v>1000</v>
      </c>
      <c r="I24" s="582">
        <f>IF(ISERROR(ROUND(D24*F24/H24-0.1,0)),"",ROUND(D24*F24/H24-0.1,0))</f>
        <v>0</v>
      </c>
      <c r="L24" s="61" t="s">
        <v>55</v>
      </c>
      <c r="M24" s="41">
        <v>88</v>
      </c>
      <c r="N24" s="47" t="s">
        <v>118</v>
      </c>
    </row>
    <row r="25" spans="1:24" ht="39" customHeight="1" x14ac:dyDescent="0.15">
      <c r="A25" s="965"/>
      <c r="B25" s="969" t="s">
        <v>19</v>
      </c>
      <c r="C25" s="970"/>
      <c r="D25" s="480"/>
      <c r="E25" s="54" t="s">
        <v>22</v>
      </c>
      <c r="F25" s="337"/>
      <c r="G25" s="60" t="s">
        <v>23</v>
      </c>
      <c r="H25" s="55">
        <v>1000</v>
      </c>
      <c r="I25" s="583">
        <f>IF(ISERROR(ROUND(D25*F25/H25-0.1,0)),"",ROUND(D25*F25/H25-0.1,0))</f>
        <v>0</v>
      </c>
      <c r="L25" s="279"/>
      <c r="M25" s="41">
        <v>20</v>
      </c>
      <c r="N25" s="47" t="s">
        <v>56</v>
      </c>
    </row>
    <row r="26" spans="1:24" ht="39" customHeight="1" x14ac:dyDescent="0.15">
      <c r="A26" s="966"/>
      <c r="B26" s="974" t="s">
        <v>29</v>
      </c>
      <c r="C26" s="975"/>
      <c r="D26" s="975"/>
      <c r="E26" s="975"/>
      <c r="F26" s="975"/>
      <c r="G26" s="975"/>
      <c r="H26" s="976"/>
      <c r="I26" s="68">
        <f>SUM(I24:I25)</f>
        <v>0</v>
      </c>
      <c r="L26" s="279"/>
      <c r="M26" s="41">
        <v>3</v>
      </c>
      <c r="N26" s="47" t="s">
        <v>57</v>
      </c>
    </row>
    <row r="27" spans="1:24" ht="21.75" customHeight="1" thickBot="1" x14ac:dyDescent="0.25">
      <c r="A27" s="940" t="s">
        <v>2</v>
      </c>
      <c r="B27" s="941"/>
      <c r="C27" s="941"/>
      <c r="D27" s="941"/>
      <c r="E27" s="941"/>
      <c r="F27" s="941"/>
      <c r="G27" s="941"/>
      <c r="H27" s="942"/>
      <c r="I27" s="69">
        <f>I14+I17+I20+I23+I26</f>
        <v>0</v>
      </c>
      <c r="J27" s="145"/>
      <c r="L27" s="279"/>
      <c r="M27" s="41">
        <v>52</v>
      </c>
      <c r="N27" s="47" t="s">
        <v>58</v>
      </c>
      <c r="O27" s="18"/>
    </row>
    <row r="28" spans="1:24" ht="27.75" customHeight="1" x14ac:dyDescent="0.2">
      <c r="A28" s="173"/>
      <c r="B28" s="173"/>
      <c r="C28" s="173"/>
      <c r="D28" s="173"/>
      <c r="E28" s="173"/>
      <c r="F28" s="173"/>
      <c r="G28" s="173"/>
      <c r="H28" s="173"/>
      <c r="I28" s="177"/>
      <c r="J28" s="146"/>
      <c r="L28" s="63"/>
      <c r="M28" s="41">
        <v>26</v>
      </c>
      <c r="N28" s="47" t="s">
        <v>59</v>
      </c>
      <c r="O28" s="18"/>
    </row>
    <row r="29" spans="1:24" s="15" customFormat="1" ht="27.75" customHeight="1" x14ac:dyDescent="0.2">
      <c r="A29" s="173"/>
      <c r="B29" s="173"/>
      <c r="C29" s="173"/>
      <c r="D29" s="173"/>
      <c r="E29" s="173"/>
      <c r="F29" s="173"/>
      <c r="G29" s="173"/>
      <c r="H29" s="173"/>
      <c r="I29" s="289"/>
      <c r="K29" s="12"/>
      <c r="L29" s="982" t="s">
        <v>60</v>
      </c>
      <c r="M29" s="41">
        <v>79</v>
      </c>
      <c r="N29" s="47" t="s">
        <v>61</v>
      </c>
      <c r="O29" s="18"/>
    </row>
    <row r="30" spans="1:24" ht="6.75" customHeight="1" x14ac:dyDescent="0.15">
      <c r="A30" s="23"/>
      <c r="J30" s="21"/>
      <c r="L30" s="983"/>
      <c r="M30" s="41">
        <v>11</v>
      </c>
      <c r="N30" s="47" t="s">
        <v>62</v>
      </c>
      <c r="O30" s="14"/>
    </row>
    <row r="31" spans="1:24" ht="27.75" customHeight="1" x14ac:dyDescent="0.2">
      <c r="A31" s="23"/>
      <c r="J31" s="22"/>
      <c r="L31" s="983"/>
      <c r="M31" s="41">
        <v>9</v>
      </c>
      <c r="N31" s="47" t="s">
        <v>63</v>
      </c>
      <c r="P31" s="15"/>
      <c r="Q31" s="15"/>
      <c r="R31" s="18"/>
      <c r="S31" s="18"/>
    </row>
    <row r="32" spans="1:24" ht="27.75" customHeight="1" x14ac:dyDescent="0.2">
      <c r="A32" s="23"/>
      <c r="L32" s="983"/>
      <c r="M32" s="41">
        <v>9.5</v>
      </c>
      <c r="N32" s="47" t="s">
        <v>64</v>
      </c>
      <c r="O32" s="15"/>
      <c r="P32" s="14"/>
      <c r="Q32" s="14"/>
      <c r="S32" s="952"/>
      <c r="T32" s="952"/>
      <c r="U32" s="24"/>
      <c r="V32" s="973"/>
      <c r="W32" s="973"/>
      <c r="X32" s="973"/>
    </row>
    <row r="33" spans="1:24" s="15" customFormat="1" ht="27" customHeight="1" x14ac:dyDescent="0.15">
      <c r="A33" s="23"/>
      <c r="B33" s="12"/>
      <c r="C33" s="12"/>
      <c r="D33" s="12"/>
      <c r="E33" s="12"/>
      <c r="F33" s="12"/>
      <c r="G33" s="12"/>
      <c r="H33" s="12"/>
      <c r="I33" s="13"/>
      <c r="J33" s="34"/>
      <c r="K33" s="12"/>
      <c r="L33" s="983"/>
      <c r="M33" s="41">
        <v>11</v>
      </c>
      <c r="N33" s="47" t="s">
        <v>119</v>
      </c>
      <c r="P33" s="12"/>
      <c r="Q33" s="12"/>
    </row>
    <row r="34" spans="1:24" s="15" customFormat="1" ht="23.25" customHeight="1" x14ac:dyDescent="0.15">
      <c r="A34" s="23"/>
      <c r="B34" s="12"/>
      <c r="C34" s="12"/>
      <c r="D34" s="12"/>
      <c r="E34" s="12"/>
      <c r="F34" s="12"/>
      <c r="G34" s="12"/>
      <c r="H34" s="12"/>
      <c r="I34" s="13"/>
      <c r="J34" s="35"/>
      <c r="K34" s="12"/>
      <c r="L34" s="983"/>
      <c r="M34" s="41">
        <v>15</v>
      </c>
      <c r="N34" s="47" t="s">
        <v>65</v>
      </c>
      <c r="O34" s="14"/>
      <c r="P34" s="12"/>
      <c r="Q34" s="12"/>
      <c r="R34" s="14"/>
      <c r="S34" s="14"/>
      <c r="U34" s="14"/>
      <c r="V34" s="14"/>
      <c r="X34" s="37"/>
    </row>
    <row r="35" spans="1:24" s="15" customFormat="1" ht="34.5" customHeight="1" x14ac:dyDescent="0.15">
      <c r="A35" s="23"/>
      <c r="B35" s="12"/>
      <c r="C35" s="12"/>
      <c r="D35" s="12"/>
      <c r="E35" s="12"/>
      <c r="F35" s="12"/>
      <c r="G35" s="12"/>
      <c r="H35" s="12"/>
      <c r="I35" s="13"/>
      <c r="J35" s="35"/>
      <c r="K35" s="12"/>
      <c r="L35" s="983"/>
      <c r="M35" s="41">
        <v>6.5</v>
      </c>
      <c r="N35" s="47" t="s">
        <v>66</v>
      </c>
      <c r="O35" s="12"/>
      <c r="P35" s="12"/>
      <c r="Q35" s="12"/>
      <c r="R35" s="14"/>
      <c r="S35" s="14"/>
      <c r="U35" s="14"/>
      <c r="V35" s="14"/>
      <c r="X35" s="14"/>
    </row>
    <row r="36" spans="1:24" ht="42" customHeight="1" x14ac:dyDescent="0.15">
      <c r="A36" s="23"/>
      <c r="J36" s="39"/>
      <c r="L36" s="984"/>
      <c r="M36" s="41">
        <v>17</v>
      </c>
      <c r="N36" s="47" t="s">
        <v>67</v>
      </c>
      <c r="X36" s="42"/>
    </row>
    <row r="37" spans="1:24" ht="42" customHeight="1" x14ac:dyDescent="0.15">
      <c r="A37" s="23"/>
      <c r="J37" s="39"/>
      <c r="L37" s="294" t="s">
        <v>68</v>
      </c>
      <c r="M37" s="41">
        <v>6</v>
      </c>
      <c r="N37" s="47" t="s">
        <v>120</v>
      </c>
      <c r="X37" s="42"/>
    </row>
    <row r="38" spans="1:24" ht="39.75" customHeight="1" x14ac:dyDescent="0.15">
      <c r="A38" s="23"/>
      <c r="J38" s="39"/>
      <c r="L38" s="295"/>
      <c r="M38" s="41">
        <v>6</v>
      </c>
      <c r="N38" s="47" t="s">
        <v>69</v>
      </c>
    </row>
    <row r="39" spans="1:24" ht="42" customHeight="1" x14ac:dyDescent="0.15">
      <c r="A39" s="23"/>
      <c r="J39" s="39"/>
      <c r="L39" s="295"/>
      <c r="M39" s="41">
        <v>4.5</v>
      </c>
      <c r="N39" s="47" t="s">
        <v>70</v>
      </c>
      <c r="V39" s="51"/>
      <c r="X39" s="42"/>
    </row>
    <row r="40" spans="1:24" ht="42" customHeight="1" x14ac:dyDescent="0.15">
      <c r="A40" s="23"/>
      <c r="J40" s="39"/>
      <c r="L40" s="295"/>
      <c r="M40" s="41">
        <v>14</v>
      </c>
      <c r="N40" s="47" t="s">
        <v>71</v>
      </c>
      <c r="W40" s="52"/>
      <c r="X40" s="42"/>
    </row>
    <row r="41" spans="1:24" ht="39.75" customHeight="1" x14ac:dyDescent="0.15">
      <c r="A41" s="23"/>
      <c r="J41" s="39"/>
      <c r="L41" s="295"/>
      <c r="M41" s="41">
        <v>7</v>
      </c>
      <c r="N41" s="47" t="s">
        <v>72</v>
      </c>
    </row>
    <row r="42" spans="1:24" ht="42" customHeight="1" x14ac:dyDescent="0.15">
      <c r="J42" s="39"/>
      <c r="L42" s="295"/>
      <c r="M42" s="41">
        <v>3.5</v>
      </c>
      <c r="N42" s="47" t="s">
        <v>73</v>
      </c>
      <c r="X42" s="42"/>
    </row>
    <row r="43" spans="1:24" ht="42" customHeight="1" x14ac:dyDescent="0.15">
      <c r="J43" s="39"/>
      <c r="L43" s="295"/>
      <c r="M43" s="41">
        <v>4.5</v>
      </c>
      <c r="N43" s="47" t="s">
        <v>74</v>
      </c>
      <c r="X43" s="42"/>
    </row>
    <row r="44" spans="1:24" ht="39.75" customHeight="1" x14ac:dyDescent="0.15">
      <c r="J44" s="39"/>
      <c r="L44" s="295"/>
      <c r="M44" s="41">
        <v>5.5</v>
      </c>
      <c r="N44" s="47" t="s">
        <v>75</v>
      </c>
    </row>
    <row r="45" spans="1:24" ht="42" customHeight="1" x14ac:dyDescent="0.15">
      <c r="J45" s="39"/>
      <c r="L45" s="295"/>
      <c r="M45" s="41">
        <v>13</v>
      </c>
      <c r="N45" s="47" t="s">
        <v>76</v>
      </c>
      <c r="X45" s="42"/>
    </row>
    <row r="46" spans="1:24" ht="42" customHeight="1" x14ac:dyDescent="0.15">
      <c r="J46" s="39"/>
      <c r="L46" s="149"/>
      <c r="M46" s="41">
        <v>19</v>
      </c>
      <c r="N46" s="47" t="s">
        <v>77</v>
      </c>
      <c r="X46" s="42"/>
    </row>
    <row r="47" spans="1:24" ht="39.75" customHeight="1" x14ac:dyDescent="0.15">
      <c r="J47" s="39"/>
      <c r="L47" s="149"/>
      <c r="M47" s="41">
        <v>26</v>
      </c>
      <c r="N47" s="47" t="s">
        <v>78</v>
      </c>
    </row>
    <row r="48" spans="1:24" ht="48" customHeight="1" x14ac:dyDescent="0.2">
      <c r="J48" s="64"/>
      <c r="L48" s="149"/>
      <c r="M48" s="41">
        <v>6.5</v>
      </c>
      <c r="N48" s="47" t="s">
        <v>121</v>
      </c>
    </row>
    <row r="49" spans="1:24" ht="44.25" customHeight="1" x14ac:dyDescent="0.15">
      <c r="L49" s="149"/>
      <c r="M49" s="41">
        <v>7</v>
      </c>
      <c r="N49" s="47" t="s">
        <v>79</v>
      </c>
    </row>
    <row r="50" spans="1:24" ht="18.75" customHeight="1" x14ac:dyDescent="0.15">
      <c r="J50" s="249"/>
      <c r="K50" s="230"/>
      <c r="L50" s="149"/>
      <c r="M50" s="41">
        <v>7</v>
      </c>
      <c r="N50" s="47" t="s">
        <v>122</v>
      </c>
    </row>
    <row r="51" spans="1:24" ht="44.25" customHeight="1" x14ac:dyDescent="0.15">
      <c r="J51" s="249"/>
      <c r="K51" s="230"/>
      <c r="L51" s="149"/>
      <c r="M51" s="41">
        <v>17</v>
      </c>
      <c r="N51" s="47" t="s">
        <v>80</v>
      </c>
    </row>
    <row r="52" spans="1:24" ht="21.75" customHeight="1" x14ac:dyDescent="0.2">
      <c r="J52" s="145"/>
      <c r="L52" s="149"/>
      <c r="M52" s="41">
        <v>10</v>
      </c>
      <c r="N52" s="47" t="s">
        <v>123</v>
      </c>
      <c r="O52" s="18"/>
    </row>
    <row r="53" spans="1:24" ht="27.75" customHeight="1" x14ac:dyDescent="0.2">
      <c r="J53" s="146"/>
      <c r="L53" s="149"/>
      <c r="M53" s="41">
        <v>6.5</v>
      </c>
      <c r="N53" s="47" t="s">
        <v>124</v>
      </c>
      <c r="O53" s="18"/>
    </row>
    <row r="54" spans="1:24" s="15" customFormat="1" ht="27.75" customHeight="1" x14ac:dyDescent="0.2">
      <c r="A54" s="12"/>
      <c r="B54" s="12"/>
      <c r="C54" s="12"/>
      <c r="D54" s="12"/>
      <c r="E54" s="12"/>
      <c r="F54" s="12"/>
      <c r="G54" s="12"/>
      <c r="H54" s="12"/>
      <c r="I54" s="13"/>
      <c r="K54" s="12"/>
      <c r="L54" s="149"/>
      <c r="M54" s="41">
        <v>7</v>
      </c>
      <c r="N54" s="47" t="s">
        <v>81</v>
      </c>
      <c r="O54" s="18"/>
    </row>
    <row r="55" spans="1:24" ht="6.75" customHeight="1" x14ac:dyDescent="0.15">
      <c r="J55" s="21"/>
      <c r="L55" s="149"/>
      <c r="M55" s="41">
        <v>5.5</v>
      </c>
      <c r="N55" s="47" t="s">
        <v>125</v>
      </c>
      <c r="O55" s="14"/>
    </row>
    <row r="56" spans="1:24" ht="27.75" customHeight="1" x14ac:dyDescent="0.2">
      <c r="J56" s="22"/>
      <c r="L56" s="149"/>
      <c r="M56" s="41">
        <v>3</v>
      </c>
      <c r="N56" s="47" t="s">
        <v>82</v>
      </c>
      <c r="P56" s="15"/>
      <c r="Q56" s="15"/>
      <c r="R56" s="18"/>
      <c r="S56" s="18"/>
    </row>
    <row r="57" spans="1:24" ht="27.75" customHeight="1" x14ac:dyDescent="0.2">
      <c r="L57" s="149"/>
      <c r="M57" s="41">
        <v>4.5</v>
      </c>
      <c r="N57" s="47" t="s">
        <v>126</v>
      </c>
      <c r="O57" s="15"/>
      <c r="P57" s="14"/>
      <c r="Q57" s="14"/>
      <c r="S57" s="952"/>
      <c r="T57" s="952"/>
      <c r="U57" s="24"/>
      <c r="V57" s="973"/>
      <c r="W57" s="973"/>
      <c r="X57" s="973"/>
    </row>
    <row r="58" spans="1:24" s="15" customFormat="1" ht="27" customHeight="1" x14ac:dyDescent="0.15">
      <c r="A58" s="12"/>
      <c r="B58" s="12"/>
      <c r="C58" s="12"/>
      <c r="D58" s="12"/>
      <c r="E58" s="12"/>
      <c r="F58" s="12"/>
      <c r="G58" s="12"/>
      <c r="H58" s="12"/>
      <c r="I58" s="13"/>
      <c r="J58" s="34"/>
      <c r="K58" s="12"/>
      <c r="L58" s="149"/>
      <c r="M58" s="41">
        <v>23</v>
      </c>
      <c r="N58" s="47" t="s">
        <v>83</v>
      </c>
      <c r="P58" s="12"/>
      <c r="Q58" s="12"/>
    </row>
    <row r="59" spans="1:24" s="15" customFormat="1" ht="23.25" customHeight="1" x14ac:dyDescent="0.15">
      <c r="A59" s="12"/>
      <c r="B59" s="12"/>
      <c r="C59" s="12"/>
      <c r="D59" s="12"/>
      <c r="E59" s="12"/>
      <c r="F59" s="12"/>
      <c r="G59" s="12"/>
      <c r="H59" s="12"/>
      <c r="I59" s="13"/>
      <c r="J59" s="35"/>
      <c r="K59" s="12"/>
      <c r="L59" s="149"/>
      <c r="M59" s="41">
        <v>2.5</v>
      </c>
      <c r="N59" s="47" t="s">
        <v>127</v>
      </c>
      <c r="O59" s="14"/>
      <c r="P59" s="12"/>
      <c r="Q59" s="12"/>
      <c r="R59" s="14"/>
      <c r="S59" s="14"/>
      <c r="U59" s="14"/>
      <c r="V59" s="14"/>
      <c r="X59" s="37"/>
    </row>
    <row r="60" spans="1:24" s="15" customFormat="1" ht="34.5" customHeight="1" x14ac:dyDescent="0.15">
      <c r="A60" s="12"/>
      <c r="B60" s="12"/>
      <c r="C60" s="12"/>
      <c r="D60" s="12"/>
      <c r="E60" s="12"/>
      <c r="F60" s="12"/>
      <c r="G60" s="12"/>
      <c r="H60" s="12"/>
      <c r="I60" s="13"/>
      <c r="J60" s="35"/>
      <c r="K60" s="12"/>
      <c r="L60" s="295"/>
      <c r="M60" s="41">
        <v>4</v>
      </c>
      <c r="N60" s="47" t="s">
        <v>84</v>
      </c>
      <c r="O60" s="12"/>
      <c r="P60" s="12"/>
      <c r="Q60" s="12"/>
      <c r="R60" s="14"/>
      <c r="S60" s="14"/>
      <c r="U60" s="14"/>
      <c r="V60" s="14"/>
      <c r="X60" s="14"/>
    </row>
    <row r="61" spans="1:24" ht="42" customHeight="1" x14ac:dyDescent="0.15">
      <c r="J61" s="39"/>
      <c r="L61" s="296"/>
      <c r="M61" s="41">
        <v>7</v>
      </c>
      <c r="N61" s="47" t="s">
        <v>85</v>
      </c>
      <c r="X61" s="42"/>
    </row>
    <row r="62" spans="1:24" ht="42" customHeight="1" x14ac:dyDescent="0.15">
      <c r="J62" s="39"/>
      <c r="L62" s="294" t="s">
        <v>86</v>
      </c>
      <c r="M62" s="41">
        <v>4.5</v>
      </c>
      <c r="N62" s="47" t="s">
        <v>87</v>
      </c>
      <c r="X62" s="42"/>
    </row>
    <row r="63" spans="1:24" ht="39.75" customHeight="1" x14ac:dyDescent="0.15">
      <c r="J63" s="39"/>
      <c r="L63" s="295"/>
      <c r="M63" s="41">
        <v>9</v>
      </c>
      <c r="N63" s="47" t="s">
        <v>128</v>
      </c>
    </row>
    <row r="64" spans="1:24" ht="42" customHeight="1" x14ac:dyDescent="0.15">
      <c r="J64" s="39"/>
      <c r="L64" s="295"/>
      <c r="M64" s="41">
        <v>11</v>
      </c>
      <c r="N64" s="47" t="s">
        <v>129</v>
      </c>
      <c r="V64" s="51"/>
      <c r="X64" s="42"/>
    </row>
    <row r="65" spans="10:24" ht="42" customHeight="1" x14ac:dyDescent="0.15">
      <c r="J65" s="39"/>
      <c r="L65" s="296"/>
      <c r="M65" s="41">
        <v>16</v>
      </c>
      <c r="N65" s="47" t="s">
        <v>88</v>
      </c>
      <c r="W65" s="52"/>
      <c r="X65" s="42"/>
    </row>
    <row r="66" spans="10:24" ht="39.75" customHeight="1" x14ac:dyDescent="0.15">
      <c r="J66" s="39"/>
      <c r="L66" s="301" t="s">
        <v>89</v>
      </c>
      <c r="M66" s="41">
        <v>3</v>
      </c>
      <c r="N66" s="47" t="s">
        <v>89</v>
      </c>
    </row>
    <row r="67" spans="10:24" ht="42" customHeight="1" x14ac:dyDescent="0.15">
      <c r="J67" s="39"/>
      <c r="L67" s="302" t="s">
        <v>98</v>
      </c>
      <c r="M67" s="303">
        <v>50</v>
      </c>
      <c r="N67" s="304" t="s">
        <v>98</v>
      </c>
      <c r="X67" s="42"/>
    </row>
    <row r="68" spans="10:24" ht="42" customHeight="1" x14ac:dyDescent="0.15">
      <c r="J68" s="39"/>
      <c r="K68" s="230"/>
      <c r="L68" s="232"/>
      <c r="M68" s="233"/>
      <c r="N68" s="234"/>
      <c r="O68" s="230"/>
      <c r="P68" s="230"/>
      <c r="X68" s="42"/>
    </row>
    <row r="69" spans="10:24" ht="39.75" customHeight="1" x14ac:dyDescent="0.15">
      <c r="J69" s="39"/>
      <c r="K69" s="230"/>
      <c r="L69" s="232"/>
      <c r="M69" s="235"/>
      <c r="N69" s="236"/>
      <c r="O69" s="230"/>
      <c r="P69" s="230"/>
    </row>
    <row r="70" spans="10:24" ht="42" customHeight="1" x14ac:dyDescent="0.15">
      <c r="J70" s="39"/>
      <c r="K70" s="230"/>
      <c r="L70" s="232"/>
      <c r="M70" s="235"/>
      <c r="N70" s="236"/>
      <c r="O70" s="230"/>
      <c r="P70" s="230"/>
      <c r="X70" s="42"/>
    </row>
    <row r="71" spans="10:24" ht="42" customHeight="1" x14ac:dyDescent="0.15">
      <c r="J71" s="39"/>
      <c r="K71" s="230"/>
      <c r="L71" s="237"/>
      <c r="M71" s="235"/>
      <c r="N71" s="236"/>
      <c r="O71" s="230"/>
      <c r="P71" s="230"/>
      <c r="X71" s="42"/>
    </row>
    <row r="72" spans="10:24" ht="39.75" customHeight="1" x14ac:dyDescent="0.15">
      <c r="J72" s="39"/>
      <c r="K72" s="230"/>
      <c r="L72" s="237"/>
      <c r="M72" s="235"/>
      <c r="N72" s="236"/>
      <c r="O72" s="230"/>
      <c r="P72" s="230"/>
    </row>
    <row r="73" spans="10:24" ht="48" customHeight="1" x14ac:dyDescent="0.2">
      <c r="J73" s="64"/>
      <c r="K73" s="230"/>
      <c r="L73" s="237"/>
      <c r="M73" s="235"/>
      <c r="N73" s="236"/>
      <c r="O73" s="230"/>
      <c r="P73" s="230"/>
    </row>
    <row r="74" spans="10:24" ht="44.25" customHeight="1" x14ac:dyDescent="0.15">
      <c r="K74" s="230"/>
      <c r="L74" s="237"/>
      <c r="M74" s="235"/>
      <c r="N74" s="236"/>
      <c r="O74" s="230"/>
      <c r="P74" s="230"/>
    </row>
    <row r="75" spans="10:24" ht="18.75" customHeight="1" x14ac:dyDescent="0.15">
      <c r="K75" s="230"/>
      <c r="L75" s="238"/>
      <c r="M75" s="239"/>
      <c r="N75" s="240"/>
      <c r="O75" s="230"/>
      <c r="P75" s="230"/>
    </row>
    <row r="76" spans="10:24" ht="44.25" customHeight="1" x14ac:dyDescent="0.15">
      <c r="K76" s="230"/>
      <c r="L76" s="238"/>
      <c r="M76" s="239"/>
      <c r="N76" s="240"/>
      <c r="O76" s="230"/>
      <c r="P76" s="230"/>
    </row>
    <row r="77" spans="10:24" ht="18.75" x14ac:dyDescent="0.15">
      <c r="K77" s="230"/>
      <c r="L77" s="238"/>
      <c r="M77" s="239"/>
      <c r="N77" s="240"/>
      <c r="O77" s="230"/>
      <c r="P77" s="230"/>
    </row>
    <row r="78" spans="10:24" ht="18.75" x14ac:dyDescent="0.15">
      <c r="K78" s="230"/>
      <c r="L78" s="238"/>
      <c r="M78" s="239"/>
      <c r="N78" s="240"/>
      <c r="O78" s="230"/>
      <c r="P78" s="230"/>
    </row>
    <row r="79" spans="10:24" ht="18.75" x14ac:dyDescent="0.15">
      <c r="K79" s="230"/>
      <c r="L79" s="241"/>
      <c r="M79" s="239"/>
      <c r="N79" s="240"/>
      <c r="O79" s="230"/>
      <c r="P79" s="230"/>
    </row>
    <row r="80" spans="10:24" ht="18.75" x14ac:dyDescent="0.15">
      <c r="K80" s="230"/>
      <c r="L80" s="241"/>
      <c r="M80" s="239"/>
      <c r="N80" s="240"/>
      <c r="O80" s="230"/>
      <c r="P80" s="230"/>
    </row>
    <row r="81" spans="11:16" ht="18.75" x14ac:dyDescent="0.15">
      <c r="K81" s="230"/>
      <c r="L81" s="241"/>
      <c r="M81" s="239"/>
      <c r="N81" s="240"/>
      <c r="O81" s="230"/>
      <c r="P81" s="230"/>
    </row>
    <row r="82" spans="11:16" ht="18.75" x14ac:dyDescent="0.15">
      <c r="K82" s="230"/>
      <c r="L82" s="241"/>
      <c r="M82" s="239"/>
      <c r="N82" s="240"/>
      <c r="O82" s="230"/>
      <c r="P82" s="230"/>
    </row>
    <row r="83" spans="11:16" ht="18.75" x14ac:dyDescent="0.15">
      <c r="K83" s="230"/>
      <c r="L83" s="241"/>
      <c r="M83" s="239"/>
      <c r="N83" s="240"/>
      <c r="O83" s="230"/>
      <c r="P83" s="230"/>
    </row>
    <row r="84" spans="11:16" ht="18.75" x14ac:dyDescent="0.15">
      <c r="K84" s="230"/>
      <c r="L84" s="241"/>
      <c r="M84" s="239"/>
      <c r="N84" s="240"/>
      <c r="O84" s="230"/>
      <c r="P84" s="230"/>
    </row>
    <row r="85" spans="11:16" ht="18.75" x14ac:dyDescent="0.15">
      <c r="K85" s="230"/>
      <c r="L85" s="241"/>
      <c r="M85" s="239"/>
      <c r="N85" s="240"/>
      <c r="O85" s="230"/>
      <c r="P85" s="230"/>
    </row>
    <row r="86" spans="11:16" ht="18.75" x14ac:dyDescent="0.15">
      <c r="K86" s="230"/>
      <c r="L86" s="241"/>
      <c r="M86" s="239"/>
      <c r="N86" s="240"/>
      <c r="O86" s="230"/>
      <c r="P86" s="230"/>
    </row>
    <row r="87" spans="11:16" ht="18.75" x14ac:dyDescent="0.15">
      <c r="K87" s="230"/>
      <c r="L87" s="241"/>
      <c r="M87" s="239"/>
      <c r="N87" s="240"/>
      <c r="O87" s="230"/>
      <c r="P87" s="230"/>
    </row>
    <row r="88" spans="11:16" ht="18.75" x14ac:dyDescent="0.15">
      <c r="K88" s="230"/>
      <c r="L88" s="241"/>
      <c r="M88" s="239"/>
      <c r="N88" s="240"/>
      <c r="O88" s="230"/>
      <c r="P88" s="230"/>
    </row>
    <row r="89" spans="11:16" ht="18.75" x14ac:dyDescent="0.15">
      <c r="K89" s="230"/>
      <c r="L89" s="241"/>
      <c r="M89" s="239"/>
      <c r="N89" s="240"/>
      <c r="O89" s="230"/>
      <c r="P89" s="230"/>
    </row>
    <row r="90" spans="11:16" ht="18.75" x14ac:dyDescent="0.15">
      <c r="K90" s="230"/>
      <c r="L90" s="241"/>
      <c r="M90" s="239"/>
      <c r="N90" s="240"/>
      <c r="O90" s="230"/>
      <c r="P90" s="230"/>
    </row>
    <row r="91" spans="11:16" ht="18.75" x14ac:dyDescent="0.15">
      <c r="K91" s="230"/>
      <c r="L91" s="241"/>
      <c r="M91" s="239"/>
      <c r="N91" s="240"/>
      <c r="O91" s="230"/>
      <c r="P91" s="230"/>
    </row>
    <row r="92" spans="11:16" ht="18.75" x14ac:dyDescent="0.15">
      <c r="K92" s="230"/>
      <c r="L92" s="241"/>
      <c r="M92" s="239"/>
      <c r="N92" s="240"/>
      <c r="O92" s="230"/>
      <c r="P92" s="230"/>
    </row>
    <row r="93" spans="11:16" ht="18.75" x14ac:dyDescent="0.15">
      <c r="K93" s="230"/>
      <c r="L93" s="241"/>
      <c r="M93" s="239"/>
      <c r="N93" s="240"/>
      <c r="O93" s="230"/>
      <c r="P93" s="230"/>
    </row>
    <row r="94" spans="11:16" ht="18.75" x14ac:dyDescent="0.15">
      <c r="K94" s="230"/>
      <c r="L94" s="241"/>
      <c r="M94" s="239"/>
      <c r="N94" s="240"/>
      <c r="O94" s="230"/>
      <c r="P94" s="230"/>
    </row>
    <row r="95" spans="11:16" ht="18.75" x14ac:dyDescent="0.15">
      <c r="K95" s="230"/>
      <c r="L95" s="241"/>
      <c r="M95" s="239"/>
      <c r="N95" s="240"/>
      <c r="O95" s="230"/>
      <c r="P95" s="230"/>
    </row>
    <row r="96" spans="11:16" ht="18.75" x14ac:dyDescent="0.15">
      <c r="K96" s="230"/>
      <c r="L96" s="241"/>
      <c r="M96" s="239"/>
      <c r="N96" s="240"/>
      <c r="O96" s="230"/>
      <c r="P96" s="230"/>
    </row>
    <row r="97" spans="11:16" ht="18.75" x14ac:dyDescent="0.15">
      <c r="K97" s="230"/>
      <c r="L97" s="241"/>
      <c r="M97" s="239"/>
      <c r="N97" s="240"/>
      <c r="O97" s="230"/>
      <c r="P97" s="230"/>
    </row>
    <row r="98" spans="11:16" ht="18.75" x14ac:dyDescent="0.15">
      <c r="K98" s="230"/>
      <c r="L98" s="241"/>
      <c r="M98" s="239"/>
      <c r="N98" s="240"/>
      <c r="O98" s="230"/>
      <c r="P98" s="230"/>
    </row>
    <row r="99" spans="11:16" ht="18.75" x14ac:dyDescent="0.15">
      <c r="K99" s="230"/>
      <c r="L99" s="241"/>
      <c r="M99" s="239"/>
      <c r="N99" s="240"/>
      <c r="O99" s="230"/>
      <c r="P99" s="230"/>
    </row>
    <row r="100" spans="11:16" ht="18.75" x14ac:dyDescent="0.15">
      <c r="K100" s="230"/>
      <c r="L100" s="241"/>
      <c r="M100" s="239"/>
      <c r="N100" s="240"/>
      <c r="O100" s="230"/>
      <c r="P100" s="230"/>
    </row>
    <row r="101" spans="11:16" ht="18.75" x14ac:dyDescent="0.15">
      <c r="K101" s="230"/>
      <c r="L101" s="241"/>
      <c r="M101" s="239"/>
      <c r="N101" s="240"/>
      <c r="O101" s="230"/>
      <c r="P101" s="230"/>
    </row>
    <row r="102" spans="11:16" ht="18.75" x14ac:dyDescent="0.15">
      <c r="K102" s="230"/>
      <c r="L102" s="241"/>
      <c r="M102" s="239"/>
      <c r="N102" s="240"/>
      <c r="O102" s="230"/>
      <c r="P102" s="230"/>
    </row>
    <row r="103" spans="11:16" ht="18.75" x14ac:dyDescent="0.15">
      <c r="K103" s="230"/>
      <c r="L103" s="241"/>
      <c r="M103" s="239"/>
      <c r="N103" s="240"/>
      <c r="O103" s="230"/>
      <c r="P103" s="230"/>
    </row>
    <row r="104" spans="11:16" ht="18.75" x14ac:dyDescent="0.15">
      <c r="K104" s="230"/>
      <c r="L104" s="241"/>
      <c r="M104" s="239"/>
      <c r="N104" s="240"/>
      <c r="O104" s="230"/>
      <c r="P104" s="230"/>
    </row>
    <row r="105" spans="11:16" ht="18.75" x14ac:dyDescent="0.15">
      <c r="K105" s="230"/>
      <c r="L105" s="241"/>
      <c r="M105" s="239"/>
      <c r="N105" s="240"/>
      <c r="O105" s="230"/>
      <c r="P105" s="230"/>
    </row>
    <row r="106" spans="11:16" ht="18.75" x14ac:dyDescent="0.15">
      <c r="K106" s="230"/>
      <c r="L106" s="241"/>
      <c r="M106" s="239"/>
      <c r="N106" s="240"/>
      <c r="O106" s="230"/>
      <c r="P106" s="230"/>
    </row>
    <row r="107" spans="11:16" ht="18.75" x14ac:dyDescent="0.15">
      <c r="K107" s="230"/>
      <c r="L107" s="241"/>
      <c r="M107" s="239"/>
      <c r="N107" s="240"/>
      <c r="O107" s="230"/>
      <c r="P107" s="230"/>
    </row>
    <row r="108" spans="11:16" ht="18.75" x14ac:dyDescent="0.15">
      <c r="K108" s="230"/>
      <c r="L108" s="241"/>
      <c r="M108" s="239"/>
      <c r="N108" s="240"/>
      <c r="O108" s="230"/>
      <c r="P108" s="230"/>
    </row>
    <row r="109" spans="11:16" ht="18.75" x14ac:dyDescent="0.15">
      <c r="K109" s="230"/>
      <c r="L109" s="241"/>
      <c r="M109" s="239"/>
      <c r="N109" s="240"/>
      <c r="O109" s="230"/>
      <c r="P109" s="230"/>
    </row>
    <row r="110" spans="11:16" ht="18.75" x14ac:dyDescent="0.15">
      <c r="K110" s="230"/>
      <c r="L110" s="241"/>
      <c r="M110" s="239"/>
      <c r="N110" s="240"/>
      <c r="O110" s="230"/>
      <c r="P110" s="230"/>
    </row>
    <row r="111" spans="11:16" ht="18.75" x14ac:dyDescent="0.15">
      <c r="K111" s="230"/>
      <c r="L111" s="241"/>
      <c r="M111" s="239"/>
      <c r="N111" s="240"/>
      <c r="O111" s="230"/>
      <c r="P111" s="230"/>
    </row>
    <row r="112" spans="11:16" ht="18.75" x14ac:dyDescent="0.15">
      <c r="K112" s="230"/>
      <c r="L112" s="241"/>
      <c r="M112" s="239"/>
      <c r="N112" s="240"/>
      <c r="O112" s="230"/>
      <c r="P112" s="230"/>
    </row>
    <row r="113" spans="11:16" ht="18.75" x14ac:dyDescent="0.15">
      <c r="K113" s="230"/>
      <c r="L113" s="241"/>
      <c r="M113" s="239"/>
      <c r="N113" s="240"/>
      <c r="O113" s="230"/>
      <c r="P113" s="230"/>
    </row>
    <row r="114" spans="11:16" ht="18.75" x14ac:dyDescent="0.15">
      <c r="K114" s="230"/>
      <c r="L114" s="241"/>
      <c r="M114" s="239"/>
      <c r="N114" s="240"/>
      <c r="O114" s="230"/>
      <c r="P114" s="230"/>
    </row>
    <row r="115" spans="11:16" ht="18.75" x14ac:dyDescent="0.15">
      <c r="K115" s="230"/>
      <c r="L115" s="241"/>
      <c r="M115" s="239"/>
      <c r="N115" s="240"/>
      <c r="O115" s="230"/>
      <c r="P115" s="230"/>
    </row>
    <row r="116" spans="11:16" ht="18.75" x14ac:dyDescent="0.15">
      <c r="K116" s="230"/>
      <c r="L116" s="242"/>
      <c r="M116" s="239"/>
      <c r="N116" s="240"/>
      <c r="O116" s="230"/>
      <c r="P116" s="230"/>
    </row>
    <row r="117" spans="11:16" ht="18.75" x14ac:dyDescent="0.15">
      <c r="K117" s="230"/>
      <c r="L117" s="243"/>
      <c r="M117" s="239"/>
      <c r="N117" s="244"/>
      <c r="O117" s="230"/>
      <c r="P117" s="230"/>
    </row>
    <row r="118" spans="11:16" x14ac:dyDescent="0.15">
      <c r="K118" s="230"/>
      <c r="L118" s="231"/>
      <c r="M118" s="192"/>
      <c r="N118" s="192"/>
      <c r="O118" s="230"/>
      <c r="P118" s="230"/>
    </row>
  </sheetData>
  <sheetProtection selectLockedCells="1"/>
  <mergeCells count="35">
    <mergeCell ref="S57:T57"/>
    <mergeCell ref="V57:X57"/>
    <mergeCell ref="S32:T32"/>
    <mergeCell ref="V32:X32"/>
    <mergeCell ref="L29:L36"/>
    <mergeCell ref="A27:H27"/>
    <mergeCell ref="B22:C22"/>
    <mergeCell ref="A21:A23"/>
    <mergeCell ref="B20:H20"/>
    <mergeCell ref="B17:H17"/>
    <mergeCell ref="B18:C18"/>
    <mergeCell ref="B23:H23"/>
    <mergeCell ref="B21:C21"/>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s>
  <phoneticPr fontId="2"/>
  <printOptions horizontalCentered="1" verticalCentered="1"/>
  <pageMargins left="0.15748031496062992" right="0.15748031496062992" top="0.27559055118110237" bottom="0.27559055118110237" header="0.15748031496062992" footer="0.15748031496062992"/>
  <pageSetup paperSize="9" scale="99" orientation="portrait" horizontalDpi="1200" verticalDpi="1200"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E1E1"/>
  </sheetPr>
  <dimension ref="A1:X35"/>
  <sheetViews>
    <sheetView showGridLines="0" view="pageBreakPreview" zoomScale="70" zoomScaleNormal="70" zoomScaleSheetLayoutView="70" workbookViewId="0">
      <selection activeCell="A12" sqref="A12:A1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22" width="9" style="12" customWidth="1"/>
    <col min="23" max="23" width="12" style="12" customWidth="1"/>
    <col min="24" max="24" width="12.875" style="12" customWidth="1"/>
    <col min="25" max="16384" width="9" style="12"/>
  </cols>
  <sheetData>
    <row r="1" spans="1:24" ht="78" customHeight="1" x14ac:dyDescent="0.15">
      <c r="A1" s="142"/>
    </row>
    <row r="2" spans="1:24" ht="21.75" customHeight="1" x14ac:dyDescent="0.2">
      <c r="A2" s="82"/>
      <c r="B2" s="82"/>
      <c r="C2" s="82"/>
      <c r="D2" s="82"/>
      <c r="E2" s="82"/>
      <c r="F2" s="82"/>
      <c r="G2" s="82"/>
      <c r="H2" s="82"/>
      <c r="I2" s="143"/>
      <c r="J2" s="145"/>
      <c r="K2" s="962"/>
      <c r="L2" s="962"/>
      <c r="M2" s="962"/>
      <c r="O2" s="18"/>
    </row>
    <row r="3" spans="1:24" ht="27.75" customHeight="1" x14ac:dyDescent="0.2">
      <c r="A3" s="84" t="s">
        <v>276</v>
      </c>
      <c r="B3" s="82"/>
      <c r="C3" s="82"/>
      <c r="D3" s="82"/>
      <c r="E3" s="82"/>
      <c r="F3" s="82"/>
      <c r="G3" s="82"/>
      <c r="H3" s="82"/>
      <c r="I3" s="144"/>
      <c r="J3" s="146"/>
      <c r="K3" s="963"/>
      <c r="L3" s="963"/>
      <c r="M3" s="963"/>
      <c r="O3" s="18"/>
    </row>
    <row r="4" spans="1:24" s="15" customFormat="1" ht="27.75" customHeight="1" x14ac:dyDescent="0.2">
      <c r="A4" s="86" t="str">
        <f>"（４）健康保険料、厚生年金保険料 （ 第"&amp;'10号'!$J$6&amp;" ）"</f>
        <v>（４）健康保険料、厚生年金保険料 （ 第 ）</v>
      </c>
      <c r="B4" s="87"/>
      <c r="C4" s="87"/>
      <c r="D4" s="87"/>
      <c r="E4" s="88"/>
      <c r="F4" s="88"/>
      <c r="G4" s="88"/>
      <c r="H4" s="88"/>
      <c r="I4" s="89"/>
      <c r="K4" s="230"/>
      <c r="L4" s="440"/>
      <c r="M4" s="439"/>
      <c r="N4" s="230"/>
      <c r="O4" s="18"/>
    </row>
    <row r="5" spans="1:24" ht="6.75" customHeight="1" x14ac:dyDescent="0.15">
      <c r="A5" s="90"/>
      <c r="B5" s="90"/>
      <c r="C5" s="90"/>
      <c r="D5" s="90"/>
      <c r="E5" s="82"/>
      <c r="F5" s="82"/>
      <c r="G5" s="82"/>
      <c r="H5" s="82"/>
      <c r="I5" s="91"/>
      <c r="J5" s="21"/>
      <c r="K5" s="436"/>
      <c r="L5" s="431"/>
      <c r="M5" s="438"/>
      <c r="N5" s="438"/>
      <c r="O5" s="14"/>
    </row>
    <row r="6" spans="1:24" ht="27.75" customHeight="1" x14ac:dyDescent="0.2">
      <c r="A6" s="92" t="s">
        <v>277</v>
      </c>
      <c r="B6" s="93"/>
      <c r="C6" s="93"/>
      <c r="D6" s="937" t="s">
        <v>286</v>
      </c>
      <c r="E6" s="937"/>
      <c r="F6" s="937"/>
      <c r="G6" s="937"/>
      <c r="H6" s="937"/>
      <c r="I6" s="937"/>
      <c r="J6" s="22"/>
      <c r="K6" s="22"/>
      <c r="L6" s="29"/>
      <c r="M6" s="7"/>
      <c r="N6" s="437"/>
      <c r="P6" s="15"/>
      <c r="Q6" s="15"/>
      <c r="R6" s="18"/>
      <c r="S6" s="18"/>
    </row>
    <row r="7" spans="1:24" ht="27.75" customHeight="1" x14ac:dyDescent="0.2">
      <c r="A7" s="92" t="s">
        <v>278</v>
      </c>
      <c r="B7" s="93"/>
      <c r="C7" s="93"/>
      <c r="D7" s="937" t="str">
        <f>IF('10号'!$E$20="","",'10号'!$E$20)</f>
        <v/>
      </c>
      <c r="E7" s="937"/>
      <c r="F7" s="937"/>
      <c r="G7" s="937"/>
      <c r="H7" s="937"/>
      <c r="I7" s="937"/>
      <c r="K7" s="22"/>
      <c r="L7" s="431"/>
      <c r="M7" s="425"/>
      <c r="N7" s="424"/>
      <c r="O7" s="15"/>
      <c r="P7" s="14"/>
      <c r="Q7" s="14"/>
      <c r="S7" s="952"/>
      <c r="T7" s="952"/>
      <c r="U7" s="24"/>
      <c r="V7" s="973"/>
      <c r="W7" s="973"/>
      <c r="X7" s="973"/>
    </row>
    <row r="8" spans="1:24" s="15" customFormat="1" ht="27" customHeight="1" x14ac:dyDescent="0.2">
      <c r="A8" s="92"/>
      <c r="B8" s="94"/>
      <c r="C8" s="94"/>
      <c r="D8" s="94"/>
      <c r="E8" s="94"/>
      <c r="F8" s="94"/>
      <c r="G8" s="94"/>
      <c r="H8" s="94"/>
      <c r="I8" s="94"/>
      <c r="J8" s="34"/>
      <c r="K8" s="436"/>
      <c r="L8" s="431"/>
      <c r="M8" s="430"/>
      <c r="N8" s="435"/>
      <c r="P8" s="12"/>
      <c r="Q8" s="12"/>
    </row>
    <row r="9" spans="1:24" s="15" customFormat="1" ht="23.25" customHeight="1" thickBot="1" x14ac:dyDescent="0.2">
      <c r="A9" s="95"/>
      <c r="B9" s="95"/>
      <c r="C9" s="95"/>
      <c r="D9" s="95"/>
      <c r="E9" s="95"/>
      <c r="F9" s="95"/>
      <c r="G9" s="95"/>
      <c r="H9" s="95"/>
      <c r="I9" s="96"/>
      <c r="J9" s="35"/>
      <c r="K9" s="432"/>
      <c r="L9" s="431"/>
      <c r="M9" s="434"/>
      <c r="N9" s="433"/>
      <c r="O9" s="14"/>
      <c r="P9" s="12"/>
      <c r="Q9" s="12"/>
      <c r="R9" s="14"/>
      <c r="S9" s="14"/>
      <c r="U9" s="14"/>
      <c r="V9" s="14"/>
      <c r="X9" s="37"/>
    </row>
    <row r="10" spans="1:24" s="15" customFormat="1" ht="34.5" customHeight="1" x14ac:dyDescent="0.15">
      <c r="A10" s="967" t="s">
        <v>9</v>
      </c>
      <c r="B10" s="979" t="s">
        <v>275</v>
      </c>
      <c r="C10" s="980"/>
      <c r="D10" s="980"/>
      <c r="E10" s="980"/>
      <c r="F10" s="980"/>
      <c r="G10" s="980"/>
      <c r="H10" s="981"/>
      <c r="I10" s="977" t="s">
        <v>6</v>
      </c>
      <c r="J10" s="35"/>
      <c r="K10" s="432"/>
      <c r="L10" s="431"/>
      <c r="M10" s="430"/>
      <c r="N10" s="429"/>
      <c r="O10" s="12"/>
      <c r="P10" s="12"/>
      <c r="Q10" s="12"/>
      <c r="R10" s="14"/>
      <c r="S10" s="14"/>
      <c r="U10" s="14"/>
      <c r="V10" s="14"/>
      <c r="X10" s="14"/>
    </row>
    <row r="11" spans="1:24" ht="42" customHeight="1" x14ac:dyDescent="0.2">
      <c r="A11" s="968"/>
      <c r="B11" s="97"/>
      <c r="C11" s="98"/>
      <c r="D11" s="99"/>
      <c r="E11" s="100"/>
      <c r="F11" s="100"/>
      <c r="G11" s="99"/>
      <c r="H11" s="101"/>
      <c r="I11" s="978"/>
      <c r="J11" s="39"/>
      <c r="K11" s="230"/>
      <c r="L11" s="428"/>
      <c r="M11" s="7"/>
      <c r="N11" s="427"/>
      <c r="X11" s="42"/>
    </row>
    <row r="12" spans="1:24" ht="42" customHeight="1" x14ac:dyDescent="0.15">
      <c r="A12" s="964" t="str">
        <f>IF('10号'!T23="","",①!$R$7)</f>
        <v/>
      </c>
      <c r="B12" s="971" t="s">
        <v>274</v>
      </c>
      <c r="C12" s="972"/>
      <c r="D12" s="70"/>
      <c r="E12" s="43"/>
      <c r="F12" s="420"/>
      <c r="G12" s="44"/>
      <c r="H12" s="45"/>
      <c r="I12" s="419"/>
      <c r="J12" s="39"/>
      <c r="K12" s="230"/>
      <c r="L12" s="426"/>
      <c r="M12" s="425"/>
      <c r="N12" s="424"/>
      <c r="X12" s="42"/>
    </row>
    <row r="13" spans="1:24" ht="39.75" customHeight="1" x14ac:dyDescent="0.15">
      <c r="A13" s="965"/>
      <c r="B13" s="985" t="s">
        <v>273</v>
      </c>
      <c r="C13" s="986"/>
      <c r="D13" s="73"/>
      <c r="E13" s="48"/>
      <c r="F13" s="418"/>
      <c r="G13" s="49"/>
      <c r="H13" s="50"/>
      <c r="I13" s="417"/>
      <c r="J13" s="39"/>
      <c r="K13" s="230"/>
      <c r="L13" s="421"/>
      <c r="M13" s="423"/>
      <c r="N13" s="422"/>
    </row>
    <row r="14" spans="1:24" ht="42" customHeight="1" x14ac:dyDescent="0.15">
      <c r="A14" s="966"/>
      <c r="B14" s="974" t="s">
        <v>29</v>
      </c>
      <c r="C14" s="975"/>
      <c r="D14" s="975"/>
      <c r="E14" s="975"/>
      <c r="F14" s="975"/>
      <c r="G14" s="975"/>
      <c r="H14" s="976"/>
      <c r="I14" s="68">
        <f>SUM(I12:I13)</f>
        <v>0</v>
      </c>
      <c r="J14" s="39"/>
      <c r="K14" s="230"/>
      <c r="L14" s="421"/>
      <c r="M14" s="414"/>
      <c r="N14" s="413"/>
      <c r="V14" s="51"/>
      <c r="X14" s="42"/>
    </row>
    <row r="15" spans="1:24" ht="42" customHeight="1" x14ac:dyDescent="0.15">
      <c r="A15" s="964" t="str">
        <f>IF('10号'!T23="","",②!$R$7)</f>
        <v/>
      </c>
      <c r="B15" s="971" t="s">
        <v>274</v>
      </c>
      <c r="C15" s="972"/>
      <c r="D15" s="70"/>
      <c r="E15" s="43"/>
      <c r="F15" s="420"/>
      <c r="G15" s="44"/>
      <c r="H15" s="45"/>
      <c r="I15" s="419"/>
      <c r="J15" s="39"/>
      <c r="K15" s="230"/>
      <c r="L15" s="421"/>
      <c r="M15" s="414"/>
      <c r="N15" s="413"/>
      <c r="W15" s="52"/>
      <c r="X15" s="42"/>
    </row>
    <row r="16" spans="1:24" ht="39.75" customHeight="1" x14ac:dyDescent="0.15">
      <c r="A16" s="965"/>
      <c r="B16" s="985" t="s">
        <v>273</v>
      </c>
      <c r="C16" s="986"/>
      <c r="D16" s="72"/>
      <c r="E16" s="53"/>
      <c r="F16" s="418"/>
      <c r="G16" s="54"/>
      <c r="H16" s="55"/>
      <c r="I16" s="417"/>
      <c r="J16" s="39"/>
      <c r="K16" s="230"/>
      <c r="L16" s="421"/>
      <c r="M16" s="414"/>
      <c r="N16" s="413"/>
    </row>
    <row r="17" spans="1:24" ht="42" customHeight="1" x14ac:dyDescent="0.15">
      <c r="A17" s="966"/>
      <c r="B17" s="974" t="s">
        <v>29</v>
      </c>
      <c r="C17" s="975"/>
      <c r="D17" s="975"/>
      <c r="E17" s="975"/>
      <c r="F17" s="975"/>
      <c r="G17" s="975"/>
      <c r="H17" s="976"/>
      <c r="I17" s="68">
        <f>SUM(I15:I16)</f>
        <v>0</v>
      </c>
      <c r="J17" s="39"/>
      <c r="K17" s="230"/>
      <c r="L17" s="421"/>
      <c r="M17" s="414"/>
      <c r="N17" s="413"/>
      <c r="X17" s="42"/>
    </row>
    <row r="18" spans="1:24" ht="42" customHeight="1" x14ac:dyDescent="0.15">
      <c r="A18" s="964" t="str">
        <f>IF('10号'!T23="","",③!$R$7)</f>
        <v/>
      </c>
      <c r="B18" s="971" t="s">
        <v>274</v>
      </c>
      <c r="C18" s="972"/>
      <c r="D18" s="70"/>
      <c r="E18" s="56"/>
      <c r="F18" s="420"/>
      <c r="G18" s="57"/>
      <c r="H18" s="58"/>
      <c r="I18" s="419"/>
      <c r="J18" s="39"/>
      <c r="K18" s="230"/>
      <c r="L18" s="421"/>
      <c r="M18" s="414"/>
      <c r="N18" s="413"/>
      <c r="X18" s="42"/>
    </row>
    <row r="19" spans="1:24" ht="39.75" customHeight="1" x14ac:dyDescent="0.15">
      <c r="A19" s="965"/>
      <c r="B19" s="985" t="s">
        <v>273</v>
      </c>
      <c r="C19" s="986"/>
      <c r="D19" s="71"/>
      <c r="E19" s="54"/>
      <c r="F19" s="418"/>
      <c r="G19" s="60"/>
      <c r="H19" s="55"/>
      <c r="I19" s="417"/>
      <c r="J19" s="39"/>
      <c r="K19" s="230"/>
      <c r="L19" s="421"/>
      <c r="M19" s="414"/>
      <c r="N19" s="413"/>
    </row>
    <row r="20" spans="1:24" ht="42" customHeight="1" x14ac:dyDescent="0.15">
      <c r="A20" s="966"/>
      <c r="B20" s="974" t="s">
        <v>29</v>
      </c>
      <c r="C20" s="975"/>
      <c r="D20" s="975"/>
      <c r="E20" s="975"/>
      <c r="F20" s="975"/>
      <c r="G20" s="975"/>
      <c r="H20" s="976"/>
      <c r="I20" s="68">
        <f>SUM(I18:I19)</f>
        <v>0</v>
      </c>
      <c r="J20" s="39"/>
      <c r="K20" s="230"/>
      <c r="L20" s="421"/>
      <c r="M20" s="414"/>
      <c r="N20" s="413"/>
      <c r="X20" s="42"/>
    </row>
    <row r="21" spans="1:24" ht="42" customHeight="1" x14ac:dyDescent="0.15">
      <c r="A21" s="964" t="str">
        <f>IF('10号'!T23="","",④!$R$7)</f>
        <v/>
      </c>
      <c r="B21" s="971" t="s">
        <v>274</v>
      </c>
      <c r="C21" s="972"/>
      <c r="D21" s="70"/>
      <c r="E21" s="56"/>
      <c r="F21" s="420"/>
      <c r="G21" s="57"/>
      <c r="H21" s="58"/>
      <c r="I21" s="419"/>
      <c r="J21" s="39"/>
      <c r="K21" s="230"/>
      <c r="L21" s="415"/>
      <c r="M21" s="414"/>
      <c r="N21" s="413"/>
      <c r="X21" s="42"/>
    </row>
    <row r="22" spans="1:24" ht="39.75" customHeight="1" x14ac:dyDescent="0.15">
      <c r="A22" s="965"/>
      <c r="B22" s="985" t="s">
        <v>273</v>
      </c>
      <c r="C22" s="986"/>
      <c r="D22" s="71"/>
      <c r="E22" s="54"/>
      <c r="F22" s="418"/>
      <c r="G22" s="60"/>
      <c r="H22" s="55"/>
      <c r="I22" s="417"/>
      <c r="J22" s="39"/>
      <c r="K22" s="230"/>
      <c r="L22" s="415"/>
      <c r="M22" s="414"/>
      <c r="N22" s="413"/>
    </row>
    <row r="23" spans="1:24" ht="48" customHeight="1" x14ac:dyDescent="0.2">
      <c r="A23" s="966"/>
      <c r="B23" s="974" t="s">
        <v>29</v>
      </c>
      <c r="C23" s="975"/>
      <c r="D23" s="975"/>
      <c r="E23" s="975"/>
      <c r="F23" s="975"/>
      <c r="G23" s="975"/>
      <c r="H23" s="976"/>
      <c r="I23" s="68">
        <f>SUM(I21:I22)</f>
        <v>0</v>
      </c>
      <c r="J23" s="64"/>
      <c r="K23" s="230"/>
      <c r="L23" s="415"/>
      <c r="M23" s="414"/>
      <c r="N23" s="413"/>
    </row>
    <row r="24" spans="1:24" ht="42" customHeight="1" x14ac:dyDescent="0.15">
      <c r="A24" s="964" t="str">
        <f>IF('10号'!T23="","",⑤!$R$7)</f>
        <v/>
      </c>
      <c r="B24" s="971" t="s">
        <v>274</v>
      </c>
      <c r="C24" s="972"/>
      <c r="D24" s="70"/>
      <c r="E24" s="56"/>
      <c r="F24" s="420"/>
      <c r="G24" s="57"/>
      <c r="H24" s="58"/>
      <c r="I24" s="419"/>
      <c r="J24" s="39"/>
      <c r="K24" s="230"/>
      <c r="L24" s="415"/>
      <c r="M24" s="414"/>
      <c r="N24" s="413"/>
      <c r="X24" s="42"/>
    </row>
    <row r="25" spans="1:24" ht="39.75" customHeight="1" x14ac:dyDescent="0.15">
      <c r="A25" s="965"/>
      <c r="B25" s="985" t="s">
        <v>273</v>
      </c>
      <c r="C25" s="986"/>
      <c r="D25" s="71"/>
      <c r="E25" s="54"/>
      <c r="F25" s="418"/>
      <c r="G25" s="60"/>
      <c r="H25" s="55"/>
      <c r="I25" s="417"/>
      <c r="J25" s="39"/>
      <c r="K25" s="230"/>
      <c r="L25" s="415"/>
      <c r="M25" s="414"/>
      <c r="N25" s="413"/>
    </row>
    <row r="26" spans="1:24" ht="48" customHeight="1" x14ac:dyDescent="0.2">
      <c r="A26" s="966"/>
      <c r="B26" s="974" t="s">
        <v>29</v>
      </c>
      <c r="C26" s="975"/>
      <c r="D26" s="975"/>
      <c r="E26" s="975"/>
      <c r="F26" s="975"/>
      <c r="G26" s="975"/>
      <c r="H26" s="976"/>
      <c r="I26" s="68">
        <f>SUM(I24:I25)</f>
        <v>0</v>
      </c>
      <c r="J26" s="64"/>
      <c r="K26" s="230"/>
      <c r="L26" s="415"/>
      <c r="M26" s="414"/>
      <c r="N26" s="413"/>
    </row>
    <row r="27" spans="1:24" ht="44.25" customHeight="1" thickBot="1" x14ac:dyDescent="0.2">
      <c r="A27" s="940" t="s">
        <v>2</v>
      </c>
      <c r="B27" s="941"/>
      <c r="C27" s="941"/>
      <c r="D27" s="941"/>
      <c r="E27" s="941"/>
      <c r="F27" s="941"/>
      <c r="G27" s="941"/>
      <c r="H27" s="942"/>
      <c r="I27" s="69">
        <f>I14+I17+I20+I23+I26</f>
        <v>0</v>
      </c>
      <c r="K27" s="230"/>
      <c r="L27" s="415"/>
      <c r="M27" s="414"/>
      <c r="N27" s="413"/>
    </row>
    <row r="28" spans="1:24" ht="18.75" customHeight="1" x14ac:dyDescent="0.15">
      <c r="A28" s="173"/>
      <c r="B28" s="173"/>
      <c r="C28" s="173"/>
      <c r="D28" s="173"/>
      <c r="E28" s="173"/>
      <c r="F28" s="173"/>
      <c r="G28" s="173"/>
      <c r="H28" s="173"/>
      <c r="I28" s="177"/>
      <c r="K28" s="230"/>
      <c r="L28" s="415"/>
      <c r="M28" s="414"/>
      <c r="N28" s="413"/>
    </row>
    <row r="29" spans="1:24" ht="44.25" customHeight="1" x14ac:dyDescent="0.15">
      <c r="A29" s="173"/>
      <c r="B29" s="173"/>
      <c r="C29" s="173"/>
      <c r="D29" s="173"/>
      <c r="E29" s="173"/>
      <c r="F29" s="173"/>
      <c r="G29" s="173"/>
      <c r="H29" s="173"/>
      <c r="I29" s="416" t="s">
        <v>279</v>
      </c>
      <c r="K29" s="230"/>
      <c r="L29" s="415"/>
      <c r="M29" s="414"/>
      <c r="N29" s="413"/>
    </row>
    <row r="30" spans="1:24" ht="18.75" x14ac:dyDescent="0.15">
      <c r="K30" s="230"/>
      <c r="L30" s="241"/>
      <c r="M30" s="239"/>
      <c r="N30" s="240"/>
      <c r="O30" s="230"/>
      <c r="P30" s="230"/>
    </row>
    <row r="31" spans="1:24" ht="18.75" x14ac:dyDescent="0.15">
      <c r="K31" s="230"/>
      <c r="L31" s="241"/>
      <c r="M31" s="239"/>
      <c r="N31" s="240"/>
      <c r="O31" s="230"/>
      <c r="P31" s="230"/>
    </row>
    <row r="32" spans="1:24" ht="18.75" x14ac:dyDescent="0.15">
      <c r="K32" s="230"/>
      <c r="L32" s="241"/>
      <c r="M32" s="239"/>
      <c r="N32" s="240"/>
      <c r="O32" s="230"/>
      <c r="P32" s="230"/>
    </row>
    <row r="33" spans="11:16" ht="18.75" x14ac:dyDescent="0.15">
      <c r="K33" s="230"/>
      <c r="L33" s="242"/>
      <c r="M33" s="239"/>
      <c r="N33" s="240"/>
      <c r="O33" s="230"/>
      <c r="P33" s="230"/>
    </row>
    <row r="34" spans="11:16" ht="18.75" x14ac:dyDescent="0.15">
      <c r="K34" s="230"/>
      <c r="L34" s="243"/>
      <c r="M34" s="239"/>
      <c r="N34" s="244"/>
      <c r="O34" s="230"/>
      <c r="P34" s="230"/>
    </row>
    <row r="35" spans="11:16" x14ac:dyDescent="0.15">
      <c r="K35" s="230"/>
      <c r="L35" s="231"/>
      <c r="M35" s="192"/>
      <c r="N35" s="192"/>
      <c r="O35" s="230"/>
      <c r="P35" s="230"/>
    </row>
  </sheetData>
  <sheetProtection selectLockedCells="1"/>
  <mergeCells count="30">
    <mergeCell ref="A21:A23"/>
    <mergeCell ref="B21:C21"/>
    <mergeCell ref="B22:C22"/>
    <mergeCell ref="B23:H23"/>
    <mergeCell ref="A27:H27"/>
    <mergeCell ref="A24:A26"/>
    <mergeCell ref="B24:C24"/>
    <mergeCell ref="B25:C25"/>
    <mergeCell ref="B26:H26"/>
    <mergeCell ref="A15:A17"/>
    <mergeCell ref="B15:C15"/>
    <mergeCell ref="B16:C16"/>
    <mergeCell ref="B17:H17"/>
    <mergeCell ref="A18:A20"/>
    <mergeCell ref="B18:C18"/>
    <mergeCell ref="B19:C19"/>
    <mergeCell ref="B20:H20"/>
    <mergeCell ref="A10:A11"/>
    <mergeCell ref="B10:H10"/>
    <mergeCell ref="I10:I11"/>
    <mergeCell ref="A12:A14"/>
    <mergeCell ref="B12:C12"/>
    <mergeCell ref="B13:C13"/>
    <mergeCell ref="B14:H14"/>
    <mergeCell ref="V7:X7"/>
    <mergeCell ref="K2:M2"/>
    <mergeCell ref="K3:M3"/>
    <mergeCell ref="D6:I6"/>
    <mergeCell ref="D7:I7"/>
    <mergeCell ref="S7:T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horizontalDpi="1200" verticalDpi="1200"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hidden="1" customWidth="1"/>
    <col min="12" max="12" width="9" style="12" hidden="1" customWidth="1"/>
    <col min="13" max="13" width="12" style="12" hidden="1" customWidth="1"/>
    <col min="14" max="14" width="13.25" style="12" hidden="1" customWidth="1"/>
    <col min="15" max="17" width="9" style="12" hidden="1" customWidth="1"/>
    <col min="18" max="16384" width="9" style="12"/>
  </cols>
  <sheetData>
    <row r="1" spans="1:18" ht="72" customHeight="1" x14ac:dyDescent="0.15">
      <c r="A1" s="142"/>
    </row>
    <row r="2" spans="1:18" ht="18.75" customHeight="1" x14ac:dyDescent="0.2">
      <c r="A2" s="82"/>
      <c r="B2" s="82"/>
      <c r="C2" s="82"/>
      <c r="D2" s="82"/>
      <c r="E2" s="82"/>
      <c r="F2" s="83"/>
      <c r="I2" s="962"/>
      <c r="J2" s="962"/>
      <c r="O2" s="642"/>
      <c r="P2" s="642"/>
      <c r="Q2" s="642"/>
      <c r="R2" s="642"/>
    </row>
    <row r="3" spans="1:18" ht="28.5" customHeight="1" x14ac:dyDescent="0.2">
      <c r="A3" s="84" t="str">
        <f>IF(COUNTIF('10号'!$A$6,"*被*"),"様式被第１１号－６","様式研第１１号－６")</f>
        <v>様式研第１１号－６</v>
      </c>
      <c r="B3" s="82"/>
      <c r="C3" s="82"/>
      <c r="D3" s="82"/>
      <c r="E3" s="82"/>
      <c r="F3" s="85"/>
      <c r="I3" s="963"/>
      <c r="J3" s="963"/>
      <c r="K3" s="963"/>
      <c r="O3" s="4"/>
    </row>
    <row r="4" spans="1:18" s="15" customFormat="1" ht="27.75" customHeight="1" x14ac:dyDescent="0.2">
      <c r="A4" s="86" t="str">
        <f>"（５）指導者研修費 （ 第"&amp;'10号'!$J$6&amp;" ）"</f>
        <v>（５）指導者研修費 （ 第 ）</v>
      </c>
      <c r="B4" s="87"/>
      <c r="C4" s="87"/>
      <c r="D4" s="88"/>
      <c r="E4" s="88"/>
      <c r="F4" s="89"/>
      <c r="G4" s="12"/>
      <c r="H4" s="12"/>
      <c r="I4" s="12"/>
      <c r="J4" s="12"/>
      <c r="K4" s="20"/>
      <c r="L4" s="20"/>
      <c r="M4" s="12"/>
    </row>
    <row r="5" spans="1:18" ht="7.5" customHeight="1" x14ac:dyDescent="0.15">
      <c r="A5" s="90"/>
      <c r="B5" s="90"/>
      <c r="C5" s="90"/>
      <c r="D5" s="82"/>
      <c r="E5" s="82"/>
      <c r="F5" s="91"/>
    </row>
    <row r="6" spans="1:18" ht="27.75" customHeight="1" x14ac:dyDescent="0.2">
      <c r="A6" s="92" t="s">
        <v>16</v>
      </c>
      <c r="B6" s="93"/>
      <c r="C6" s="937" t="str">
        <f>IF('10号'!$G$12="","",'10号'!$G$12)</f>
        <v/>
      </c>
      <c r="D6" s="937"/>
      <c r="E6" s="937"/>
      <c r="F6" s="937"/>
      <c r="H6" s="18"/>
      <c r="I6" s="18"/>
      <c r="J6" s="18"/>
      <c r="O6" s="4"/>
    </row>
    <row r="7" spans="1:18" ht="27.75" customHeight="1" x14ac:dyDescent="0.2">
      <c r="A7" s="92" t="s">
        <v>18</v>
      </c>
      <c r="B7" s="93"/>
      <c r="C7" s="937" t="str">
        <f>IF('10号'!$E$20="","",'10号'!$E$20)</f>
        <v/>
      </c>
      <c r="D7" s="937"/>
      <c r="E7" s="937"/>
      <c r="F7" s="937"/>
      <c r="H7" s="18"/>
      <c r="I7" s="18"/>
      <c r="J7" s="18"/>
      <c r="O7" s="4"/>
    </row>
    <row r="8" spans="1:18" ht="27.75" customHeight="1" x14ac:dyDescent="0.2">
      <c r="A8" s="92"/>
      <c r="B8" s="82"/>
      <c r="C8" s="82"/>
      <c r="D8" s="82"/>
      <c r="E8" s="82"/>
      <c r="F8" s="89"/>
      <c r="G8" s="15"/>
      <c r="H8" s="15"/>
      <c r="I8" s="15"/>
      <c r="J8" s="15"/>
      <c r="K8" s="15"/>
      <c r="L8" s="953" t="str">
        <f>'10号'!$E$8</f>
        <v/>
      </c>
      <c r="M8" s="953"/>
      <c r="N8" s="24" t="s">
        <v>17</v>
      </c>
      <c r="O8" s="973" t="str">
        <f>'10号'!G8</f>
        <v/>
      </c>
      <c r="P8" s="973"/>
    </row>
    <row r="9" spans="1:18" ht="14.25" customHeight="1" thickBot="1" x14ac:dyDescent="0.2">
      <c r="A9" s="95"/>
      <c r="B9" s="95"/>
      <c r="C9" s="95"/>
      <c r="D9" s="95"/>
      <c r="E9" s="95"/>
      <c r="F9" s="95"/>
      <c r="G9" s="15"/>
      <c r="H9" s="15"/>
      <c r="I9" s="15"/>
      <c r="J9" s="15"/>
      <c r="K9" s="15"/>
      <c r="L9" s="15"/>
      <c r="M9" s="15"/>
      <c r="N9" s="15"/>
      <c r="O9" s="15"/>
      <c r="P9" s="15"/>
    </row>
    <row r="10" spans="1:18" ht="24" customHeight="1" x14ac:dyDescent="0.15">
      <c r="A10" s="135" t="s">
        <v>0</v>
      </c>
      <c r="B10" s="990" t="s">
        <v>7</v>
      </c>
      <c r="C10" s="991"/>
      <c r="D10" s="992"/>
      <c r="E10" s="25" t="s">
        <v>10</v>
      </c>
      <c r="F10" s="16" t="s">
        <v>6</v>
      </c>
      <c r="G10" s="14"/>
      <c r="H10" s="14"/>
      <c r="I10" s="14"/>
      <c r="J10" s="14"/>
      <c r="K10" s="14"/>
      <c r="L10" s="15"/>
      <c r="M10" s="15"/>
      <c r="N10" s="15"/>
      <c r="O10" s="15"/>
      <c r="P10" s="15"/>
    </row>
    <row r="11" spans="1:18" ht="71.25" customHeight="1" x14ac:dyDescent="0.15">
      <c r="A11" s="588"/>
      <c r="B11" s="993"/>
      <c r="C11" s="994"/>
      <c r="D11" s="995"/>
      <c r="E11" s="589"/>
      <c r="F11" s="590"/>
      <c r="L11" s="75" t="s">
        <v>137</v>
      </c>
      <c r="M11" s="74" t="str">
        <f>'10号'!$T$23</f>
        <v/>
      </c>
      <c r="N11" s="74" t="str">
        <f>'10号'!$U$23</f>
        <v/>
      </c>
      <c r="O11" s="75">
        <f>SUMPRODUCT(($A$11:$A$18&gt;=$M11)*($A$11:$A$18&lt;=$N11)*$F$11:$F$18)</f>
        <v>0</v>
      </c>
      <c r="P11" s="75"/>
    </row>
    <row r="12" spans="1:18" ht="71.25" customHeight="1" x14ac:dyDescent="0.15">
      <c r="A12" s="588"/>
      <c r="B12" s="987"/>
      <c r="C12" s="988"/>
      <c r="D12" s="989"/>
      <c r="E12" s="589"/>
      <c r="F12" s="590"/>
      <c r="L12" s="75" t="s">
        <v>138</v>
      </c>
      <c r="M12" s="74" t="str">
        <f>'10号'!$T$24</f>
        <v/>
      </c>
      <c r="N12" s="74" t="str">
        <f>'10号'!$U$24</f>
        <v/>
      </c>
      <c r="O12" s="75">
        <f>SUMPRODUCT(($A$11:$A$18&gt;=$M12)*($A$11:$A$18&lt;=$N12)*$F$11:$F$18)</f>
        <v>0</v>
      </c>
      <c r="P12" s="75"/>
    </row>
    <row r="13" spans="1:18" ht="71.25" customHeight="1" x14ac:dyDescent="0.15">
      <c r="A13" s="588"/>
      <c r="B13" s="987"/>
      <c r="C13" s="988"/>
      <c r="D13" s="989"/>
      <c r="E13" s="589"/>
      <c r="F13" s="590"/>
      <c r="L13" s="75" t="s">
        <v>139</v>
      </c>
      <c r="M13" s="74" t="str">
        <f>'10号'!$T$25</f>
        <v/>
      </c>
      <c r="N13" s="74" t="str">
        <f>'10号'!$U$25</f>
        <v/>
      </c>
      <c r="O13" s="75">
        <f>SUMPRODUCT(($A$11:$A$18&gt;=$M13)*($A$11:$A$18&lt;=$N13)*$F$11:$F$18)</f>
        <v>0</v>
      </c>
      <c r="P13" s="75"/>
    </row>
    <row r="14" spans="1:18" ht="71.25" customHeight="1" x14ac:dyDescent="0.15">
      <c r="A14" s="588"/>
      <c r="B14" s="987"/>
      <c r="C14" s="988"/>
      <c r="D14" s="989"/>
      <c r="E14" s="589"/>
      <c r="F14" s="590"/>
      <c r="L14" s="75" t="s">
        <v>140</v>
      </c>
      <c r="M14" s="74" t="str">
        <f>'10号'!$T26</f>
        <v/>
      </c>
      <c r="N14" s="74" t="str">
        <f>'10号'!$U26</f>
        <v/>
      </c>
      <c r="O14" s="75">
        <f>SUMPRODUCT(($A$11:$A$18&gt;=$M14)*($A$11:$A$18&lt;=$N14)*$F$11:$F$18)</f>
        <v>0</v>
      </c>
      <c r="P14" s="75">
        <f>SUM(O11:O14)</f>
        <v>0</v>
      </c>
    </row>
    <row r="15" spans="1:18" ht="71.25" customHeight="1" x14ac:dyDescent="0.15">
      <c r="A15" s="588"/>
      <c r="B15" s="987"/>
      <c r="C15" s="988"/>
      <c r="D15" s="989"/>
      <c r="E15" s="589"/>
      <c r="F15" s="590"/>
      <c r="L15" s="75" t="s">
        <v>153</v>
      </c>
      <c r="M15" s="74" t="e">
        <f>'10号'!$T27</f>
        <v>#N/A</v>
      </c>
      <c r="N15" s="74" t="e">
        <f>'10号'!$U27</f>
        <v>#N/A</v>
      </c>
      <c r="O15" s="75" t="e">
        <f>SUMPRODUCT(($A$11:$A$18&gt;=$M15)*($A$11:$A$18&lt;=$N15)*$F$11:$F$18)</f>
        <v>#N/A</v>
      </c>
      <c r="P15" s="75" t="e">
        <f>SUM(O11:O15)</f>
        <v>#N/A</v>
      </c>
    </row>
    <row r="16" spans="1:18" ht="71.25" customHeight="1" x14ac:dyDescent="0.15">
      <c r="A16" s="588"/>
      <c r="B16" s="987"/>
      <c r="C16" s="988"/>
      <c r="D16" s="989"/>
      <c r="E16" s="589"/>
      <c r="F16" s="590"/>
      <c r="I16" s="14"/>
      <c r="J16" s="14"/>
      <c r="K16" s="14"/>
      <c r="L16" s="75" t="s">
        <v>154</v>
      </c>
      <c r="M16" s="74">
        <f>'10号'!$T28</f>
        <v>0</v>
      </c>
      <c r="N16" s="74">
        <f>'10号'!$U28</f>
        <v>0</v>
      </c>
      <c r="O16" s="75">
        <f t="shared" ref="O16:O22" si="0">SUMPRODUCT(($A$11:$A$18&gt;=$M16)*($A$11:$A$18&lt;=$N16)*$F$11:$F$18)</f>
        <v>0</v>
      </c>
    </row>
    <row r="17" spans="1:15" ht="71.25" customHeight="1" x14ac:dyDescent="0.15">
      <c r="A17" s="588"/>
      <c r="B17" s="987"/>
      <c r="C17" s="988"/>
      <c r="D17" s="989"/>
      <c r="E17" s="589"/>
      <c r="F17" s="590"/>
      <c r="L17" s="75" t="s">
        <v>155</v>
      </c>
      <c r="M17" s="74">
        <f>'10号'!$T29</f>
        <v>0</v>
      </c>
      <c r="N17" s="74">
        <f>'10号'!$U29</f>
        <v>0</v>
      </c>
      <c r="O17" s="75">
        <f t="shared" si="0"/>
        <v>0</v>
      </c>
    </row>
    <row r="18" spans="1:15" ht="71.25" customHeight="1" x14ac:dyDescent="0.15">
      <c r="A18" s="588"/>
      <c r="B18" s="987"/>
      <c r="C18" s="988"/>
      <c r="D18" s="989"/>
      <c r="E18" s="589"/>
      <c r="F18" s="590"/>
      <c r="L18" s="75" t="s">
        <v>156</v>
      </c>
      <c r="M18" s="74">
        <f>'10号'!$T30</f>
        <v>0</v>
      </c>
      <c r="N18" s="74">
        <f>'10号'!$U30</f>
        <v>0</v>
      </c>
      <c r="O18" s="75">
        <f t="shared" si="0"/>
        <v>0</v>
      </c>
    </row>
    <row r="19" spans="1:15" s="15" customFormat="1" ht="48" customHeight="1" thickBot="1" x14ac:dyDescent="0.2">
      <c r="A19" s="940" t="s">
        <v>2</v>
      </c>
      <c r="B19" s="941"/>
      <c r="C19" s="941"/>
      <c r="D19" s="941"/>
      <c r="E19" s="942"/>
      <c r="F19" s="65">
        <f>SUMPRODUCT(($A$11:$A$18&gt;=$L$8)*($A$11:$A$18&lt;=$O$8)*F11:F18)</f>
        <v>0</v>
      </c>
      <c r="I19" s="12"/>
      <c r="J19" s="12"/>
      <c r="K19" s="12"/>
      <c r="L19" s="75" t="s">
        <v>157</v>
      </c>
      <c r="M19" s="74">
        <f>'10号'!$T31</f>
        <v>0</v>
      </c>
      <c r="N19" s="74">
        <f>'10号'!$U31</f>
        <v>0</v>
      </c>
      <c r="O19" s="75">
        <f t="shared" si="0"/>
        <v>0</v>
      </c>
    </row>
    <row r="20" spans="1:15" x14ac:dyDescent="0.15">
      <c r="A20" s="23"/>
      <c r="L20" s="75" t="s">
        <v>158</v>
      </c>
      <c r="M20" s="74" t="str">
        <f>'10号'!$T32</f>
        <v/>
      </c>
      <c r="N20" s="74" t="str">
        <f>'10号'!$U32</f>
        <v/>
      </c>
      <c r="O20" s="75">
        <f t="shared" si="0"/>
        <v>0</v>
      </c>
    </row>
    <row r="21" spans="1:15" x14ac:dyDescent="0.15">
      <c r="A21" s="23"/>
      <c r="L21" s="75" t="s">
        <v>159</v>
      </c>
      <c r="M21" s="74" t="str">
        <f>'10号'!$T33</f>
        <v/>
      </c>
      <c r="N21" s="74" t="str">
        <f>'10号'!$U33</f>
        <v/>
      </c>
      <c r="O21" s="75">
        <f t="shared" si="0"/>
        <v>0</v>
      </c>
    </row>
    <row r="22" spans="1:15" x14ac:dyDescent="0.15">
      <c r="L22" s="75" t="s">
        <v>160</v>
      </c>
      <c r="M22" s="74" t="str">
        <f>'10号'!$T34</f>
        <v/>
      </c>
      <c r="N22" s="74" t="str">
        <f>'10号'!$U34</f>
        <v/>
      </c>
      <c r="O22" s="75">
        <f t="shared" si="0"/>
        <v>0</v>
      </c>
    </row>
    <row r="23" spans="1:15" x14ac:dyDescent="0.15">
      <c r="L23" s="75"/>
      <c r="M23" s="74"/>
      <c r="N23" s="74"/>
      <c r="O23" s="75"/>
    </row>
    <row r="24" spans="1:15" x14ac:dyDescent="0.15">
      <c r="L24" s="75"/>
      <c r="M24" s="74"/>
      <c r="N24" s="74"/>
      <c r="O24" s="75"/>
    </row>
    <row r="25" spans="1:15" x14ac:dyDescent="0.15">
      <c r="I25" s="15"/>
      <c r="J25" s="15"/>
      <c r="K25" s="15"/>
      <c r="L25" s="15"/>
      <c r="M25" s="15"/>
      <c r="N25" s="15"/>
      <c r="O25" s="15"/>
    </row>
  </sheetData>
  <sheetProtection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printOptions horizontalCentered="1" verticalCentered="1"/>
  <pageMargins left="0.15748031496062992" right="0.15748031496062992" top="0.27559055118110237" bottom="0.27559055118110237" header="0.15748031496062992" footer="0.15748031496062992"/>
  <pageSetup paperSize="9" orientation="portrait" horizontalDpi="1200" verticalDpi="1200" r:id="rId1"/>
  <headerFooter>
    <oddHeader xml:space="preserve">&amp;R&amp;8
. </oddHeader>
    <oddFooter>&amp;L&amp;8　.&amp;C&amp;9PC版&amp;R&amp;8.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E1E1FF"/>
  </sheetPr>
  <dimension ref="A1:R28"/>
  <sheetViews>
    <sheetView showGridLines="0" view="pageBreakPreview" zoomScale="75" zoomScaleNormal="70" zoomScaleSheetLayoutView="75" workbookViewId="0">
      <selection activeCell="A11" sqref="A11"/>
    </sheetView>
  </sheetViews>
  <sheetFormatPr defaultRowHeight="14.25" x14ac:dyDescent="0.15"/>
  <cols>
    <col min="1" max="1" width="15.625" style="12" customWidth="1"/>
    <col min="2" max="2" width="6.625" style="12" customWidth="1"/>
    <col min="3" max="3" width="49.75" style="12" customWidth="1"/>
    <col min="4" max="4" width="6.5" style="12" customWidth="1"/>
    <col min="5" max="5" width="20.25" style="12" hidden="1" customWidth="1"/>
    <col min="6" max="6" width="15.5" style="13" customWidth="1"/>
    <col min="7" max="7" width="2.625" style="12" customWidth="1"/>
    <col min="8" max="9" width="9" style="12" customWidth="1"/>
    <col min="10" max="10" width="10.75" style="12" hidden="1" customWidth="1"/>
    <col min="11" max="11" width="11.75" style="12" hidden="1" customWidth="1"/>
    <col min="12" max="12" width="9" style="12" hidden="1" customWidth="1"/>
    <col min="13" max="13" width="12" style="12" hidden="1" customWidth="1"/>
    <col min="14" max="14" width="13.25" style="12" hidden="1" customWidth="1"/>
    <col min="15" max="16" width="9" style="12" hidden="1" customWidth="1"/>
    <col min="17" max="17" width="0" style="12" hidden="1" customWidth="1"/>
    <col min="18" max="16384" width="9" style="12"/>
  </cols>
  <sheetData>
    <row r="1" spans="1:18" ht="72" customHeight="1" x14ac:dyDescent="0.15">
      <c r="A1" s="142"/>
    </row>
    <row r="2" spans="1:18" ht="18.75" customHeight="1" x14ac:dyDescent="0.2">
      <c r="A2" s="82"/>
      <c r="B2" s="82"/>
      <c r="C2" s="82"/>
      <c r="D2" s="82"/>
      <c r="E2" s="82"/>
      <c r="F2" s="83"/>
      <c r="I2" s="962"/>
      <c r="J2" s="962"/>
      <c r="O2" s="642"/>
      <c r="P2" s="642"/>
      <c r="Q2" s="642"/>
      <c r="R2" s="642"/>
    </row>
    <row r="3" spans="1:18" ht="28.5" customHeight="1" x14ac:dyDescent="0.2">
      <c r="A3" s="84" t="str">
        <f>IF(COUNTIF('10号'!$A$6,"*被*"),"様式被第１１号－７","様式研第１１号－７")</f>
        <v>様式研第１１号－７</v>
      </c>
      <c r="B3" s="82"/>
      <c r="C3" s="82"/>
      <c r="D3" s="82"/>
      <c r="E3" s="82"/>
      <c r="F3" s="85"/>
      <c r="I3" s="963"/>
      <c r="J3" s="963"/>
      <c r="K3" s="963"/>
      <c r="O3" s="4"/>
    </row>
    <row r="4" spans="1:18" s="15" customFormat="1" ht="27.75" customHeight="1" x14ac:dyDescent="0.2">
      <c r="A4" s="452" t="str">
        <f>"（６）住居手当、通勤手当 （ 第"&amp;'10号'!$J$6&amp;"　） "</f>
        <v xml:space="preserve">（６）住居手当、通勤手当 （ 第　） </v>
      </c>
      <c r="B4" s="87"/>
      <c r="C4" s="87"/>
      <c r="D4" s="88"/>
      <c r="E4" s="88"/>
      <c r="F4" s="89"/>
      <c r="G4" s="12"/>
      <c r="H4" s="12"/>
      <c r="I4" s="12"/>
      <c r="J4" s="12"/>
      <c r="K4" s="20"/>
      <c r="L4" s="20"/>
      <c r="M4" s="12"/>
    </row>
    <row r="5" spans="1:18" ht="7.5" customHeight="1" x14ac:dyDescent="0.15">
      <c r="A5" s="90"/>
      <c r="B5" s="90"/>
      <c r="C5" s="90"/>
      <c r="D5" s="82"/>
      <c r="E5" s="82"/>
      <c r="F5" s="91"/>
    </row>
    <row r="6" spans="1:18" ht="27.75" customHeight="1" x14ac:dyDescent="0.2">
      <c r="A6" s="92" t="s">
        <v>16</v>
      </c>
      <c r="B6" s="93"/>
      <c r="C6" s="937" t="str">
        <f>IF('10号'!$G$12="","",'10号'!$G$12)</f>
        <v/>
      </c>
      <c r="D6" s="937"/>
      <c r="E6" s="937"/>
      <c r="F6" s="937"/>
      <c r="H6" s="18"/>
      <c r="I6" s="18"/>
      <c r="J6" s="18"/>
      <c r="O6" s="4"/>
    </row>
    <row r="7" spans="1:18" ht="27.75" customHeight="1" x14ac:dyDescent="0.2">
      <c r="A7" s="92" t="s">
        <v>18</v>
      </c>
      <c r="B7" s="93"/>
      <c r="C7" s="937" t="str">
        <f>IF('10号'!$E$20="","",'10号'!$E$20)</f>
        <v/>
      </c>
      <c r="D7" s="937"/>
      <c r="E7" s="937"/>
      <c r="F7" s="937"/>
      <c r="G7" s="18"/>
      <c r="H7" s="18"/>
      <c r="J7" s="18"/>
      <c r="O7" s="4"/>
    </row>
    <row r="8" spans="1:18" ht="27.75" customHeight="1" x14ac:dyDescent="0.2">
      <c r="A8" s="92"/>
      <c r="B8" s="82"/>
      <c r="C8" s="82"/>
      <c r="D8" s="82"/>
      <c r="E8" s="82"/>
      <c r="F8" s="89"/>
      <c r="G8" s="15"/>
      <c r="H8" s="15"/>
      <c r="J8" s="15"/>
      <c r="K8" s="15"/>
      <c r="L8" s="953" t="str">
        <f>'10号'!$E$8</f>
        <v/>
      </c>
      <c r="M8" s="953"/>
      <c r="N8" s="24" t="s">
        <v>17</v>
      </c>
      <c r="O8" s="973" t="str">
        <f>'10号'!G8</f>
        <v/>
      </c>
      <c r="P8" s="973"/>
    </row>
    <row r="9" spans="1:18" ht="14.25" customHeight="1" thickBot="1" x14ac:dyDescent="0.2">
      <c r="A9" s="95"/>
      <c r="B9" s="95"/>
      <c r="C9" s="95"/>
      <c r="D9" s="95"/>
      <c r="E9" s="95"/>
      <c r="F9" s="95"/>
      <c r="G9" s="15"/>
      <c r="H9" s="15"/>
      <c r="I9" s="15"/>
      <c r="J9" s="15"/>
      <c r="K9" s="15"/>
      <c r="L9" s="15"/>
      <c r="M9" s="15"/>
      <c r="N9" s="15"/>
      <c r="O9" s="15"/>
      <c r="P9" s="15"/>
    </row>
    <row r="10" spans="1:18" ht="24" customHeight="1" x14ac:dyDescent="0.15">
      <c r="A10" s="135" t="s">
        <v>0</v>
      </c>
      <c r="B10" s="990" t="s">
        <v>280</v>
      </c>
      <c r="C10" s="991"/>
      <c r="D10" s="992"/>
      <c r="E10" s="25" t="s">
        <v>10</v>
      </c>
      <c r="F10" s="16" t="s">
        <v>6</v>
      </c>
      <c r="G10" s="14"/>
      <c r="H10" s="14"/>
      <c r="I10" s="14"/>
      <c r="J10" s="14"/>
      <c r="K10" s="14"/>
    </row>
    <row r="11" spans="1:18" ht="71.25" customHeight="1" x14ac:dyDescent="0.15">
      <c r="A11" s="588"/>
      <c r="B11" s="996"/>
      <c r="C11" s="996"/>
      <c r="D11" s="996"/>
      <c r="E11" s="591"/>
      <c r="F11" s="590"/>
      <c r="L11" s="75" t="s">
        <v>137</v>
      </c>
      <c r="M11" s="74" t="str">
        <f>'10号'!$T$23</f>
        <v/>
      </c>
      <c r="N11" s="74" t="str">
        <f>'10号'!$U$23</f>
        <v/>
      </c>
      <c r="O11" s="75">
        <f t="shared" ref="O11:O22" si="0">SUMPRODUCT(($A$11:$A$18&gt;=$M11)*($A$11:$A$18&lt;=$N11)*$F$11:$F$18)</f>
        <v>0</v>
      </c>
      <c r="P11" s="75"/>
    </row>
    <row r="12" spans="1:18" ht="71.25" customHeight="1" x14ac:dyDescent="0.15">
      <c r="A12" s="588"/>
      <c r="B12" s="996"/>
      <c r="C12" s="996"/>
      <c r="D12" s="996"/>
      <c r="E12" s="591"/>
      <c r="F12" s="590"/>
      <c r="L12" s="75" t="s">
        <v>138</v>
      </c>
      <c r="M12" s="74" t="str">
        <f>'10号'!$T$24</f>
        <v/>
      </c>
      <c r="N12" s="74" t="str">
        <f>'10号'!$U$24</f>
        <v/>
      </c>
      <c r="O12" s="75">
        <f t="shared" si="0"/>
        <v>0</v>
      </c>
      <c r="P12" s="75"/>
    </row>
    <row r="13" spans="1:18" ht="71.25" customHeight="1" x14ac:dyDescent="0.15">
      <c r="A13" s="588"/>
      <c r="B13" s="996"/>
      <c r="C13" s="996"/>
      <c r="D13" s="996"/>
      <c r="E13" s="591"/>
      <c r="F13" s="590"/>
      <c r="L13" s="75" t="s">
        <v>139</v>
      </c>
      <c r="M13" s="74" t="str">
        <f>'10号'!$T$25</f>
        <v/>
      </c>
      <c r="N13" s="74" t="str">
        <f>'10号'!$U$25</f>
        <v/>
      </c>
      <c r="O13" s="75">
        <f t="shared" si="0"/>
        <v>0</v>
      </c>
      <c r="P13" s="75"/>
    </row>
    <row r="14" spans="1:18" ht="71.25" customHeight="1" x14ac:dyDescent="0.15">
      <c r="A14" s="588"/>
      <c r="B14" s="996"/>
      <c r="C14" s="996"/>
      <c r="D14" s="996"/>
      <c r="E14" s="591"/>
      <c r="F14" s="590"/>
      <c r="L14" s="75" t="s">
        <v>140</v>
      </c>
      <c r="M14" s="74" t="str">
        <f>'10号'!$T26</f>
        <v/>
      </c>
      <c r="N14" s="74" t="str">
        <f>'10号'!$U26</f>
        <v/>
      </c>
      <c r="O14" s="75">
        <f t="shared" si="0"/>
        <v>0</v>
      </c>
      <c r="P14" s="75">
        <f>SUM(O11:O14)</f>
        <v>0</v>
      </c>
    </row>
    <row r="15" spans="1:18" ht="71.25" customHeight="1" x14ac:dyDescent="0.15">
      <c r="A15" s="588"/>
      <c r="B15" s="996"/>
      <c r="C15" s="996"/>
      <c r="D15" s="996"/>
      <c r="E15" s="591"/>
      <c r="F15" s="590"/>
      <c r="L15" s="75" t="s">
        <v>153</v>
      </c>
      <c r="M15" s="74" t="e">
        <f>'10号'!$T27</f>
        <v>#N/A</v>
      </c>
      <c r="N15" s="74" t="e">
        <f>'10号'!$U27</f>
        <v>#N/A</v>
      </c>
      <c r="O15" s="75" t="e">
        <f t="shared" si="0"/>
        <v>#N/A</v>
      </c>
      <c r="P15" s="75" t="e">
        <f>SUM(O11:O15)</f>
        <v>#N/A</v>
      </c>
    </row>
    <row r="16" spans="1:18" ht="71.25" customHeight="1" x14ac:dyDescent="0.15">
      <c r="A16" s="588"/>
      <c r="B16" s="996"/>
      <c r="C16" s="996"/>
      <c r="D16" s="996"/>
      <c r="E16" s="591"/>
      <c r="F16" s="590"/>
      <c r="I16" s="14"/>
      <c r="J16" s="14"/>
      <c r="K16" s="14"/>
      <c r="L16" s="75" t="s">
        <v>154</v>
      </c>
      <c r="M16" s="74" t="str">
        <f>'10号'!$T32</f>
        <v/>
      </c>
      <c r="N16" s="74" t="str">
        <f>'10号'!$U32</f>
        <v/>
      </c>
      <c r="O16" s="75">
        <f t="shared" si="0"/>
        <v>0</v>
      </c>
    </row>
    <row r="17" spans="1:15" ht="71.25" customHeight="1" x14ac:dyDescent="0.15">
      <c r="A17" s="588"/>
      <c r="B17" s="996"/>
      <c r="C17" s="996"/>
      <c r="D17" s="996"/>
      <c r="E17" s="591"/>
      <c r="F17" s="590"/>
      <c r="L17" s="75" t="s">
        <v>155</v>
      </c>
      <c r="M17" s="74" t="str">
        <f>'10号'!$T33</f>
        <v/>
      </c>
      <c r="N17" s="74" t="str">
        <f>'10号'!$U33</f>
        <v/>
      </c>
      <c r="O17" s="75">
        <f t="shared" si="0"/>
        <v>0</v>
      </c>
    </row>
    <row r="18" spans="1:15" ht="71.25" customHeight="1" x14ac:dyDescent="0.15">
      <c r="A18" s="588"/>
      <c r="B18" s="996"/>
      <c r="C18" s="996"/>
      <c r="D18" s="996"/>
      <c r="E18" s="591"/>
      <c r="F18" s="590"/>
      <c r="L18" s="75" t="s">
        <v>156</v>
      </c>
      <c r="M18" s="74" t="str">
        <f>'10号'!$T34</f>
        <v/>
      </c>
      <c r="N18" s="74" t="str">
        <f>'10号'!$U34</f>
        <v/>
      </c>
      <c r="O18" s="75">
        <f t="shared" si="0"/>
        <v>0</v>
      </c>
    </row>
    <row r="19" spans="1:15" s="15" customFormat="1" ht="48" customHeight="1" thickBot="1" x14ac:dyDescent="0.2">
      <c r="A19" s="940" t="s">
        <v>2</v>
      </c>
      <c r="B19" s="941"/>
      <c r="C19" s="941"/>
      <c r="D19" s="941"/>
      <c r="E19" s="942"/>
      <c r="F19" s="65">
        <f>SUMPRODUCT(($A$11:$A$18&gt;=$L$8)*($A$11:$A$18&lt;=$O$8)*F11:F18)</f>
        <v>0</v>
      </c>
      <c r="I19" s="12"/>
      <c r="J19" s="12"/>
      <c r="K19" s="12"/>
      <c r="L19" s="75" t="s">
        <v>157</v>
      </c>
      <c r="M19" s="74" t="str">
        <f>'10号'!$T35</f>
        <v/>
      </c>
      <c r="N19" s="74" t="str">
        <f>'10号'!$U35</f>
        <v/>
      </c>
      <c r="O19" s="75">
        <f t="shared" si="0"/>
        <v>0</v>
      </c>
    </row>
    <row r="20" spans="1:15" ht="51.75" customHeight="1" x14ac:dyDescent="0.15">
      <c r="A20" s="23"/>
      <c r="L20" s="75" t="s">
        <v>158</v>
      </c>
      <c r="M20" s="74" t="str">
        <f>'10号'!$T36</f>
        <v/>
      </c>
      <c r="N20" s="74" t="str">
        <f>'10号'!$U36</f>
        <v/>
      </c>
      <c r="O20" s="75">
        <f t="shared" si="0"/>
        <v>0</v>
      </c>
    </row>
    <row r="21" spans="1:15" ht="18.75" customHeight="1" x14ac:dyDescent="0.15">
      <c r="A21" s="23"/>
      <c r="L21" s="75" t="s">
        <v>159</v>
      </c>
      <c r="M21" s="74" t="str">
        <f>'10号'!$T37</f>
        <v/>
      </c>
      <c r="N21" s="74" t="str">
        <f>'10号'!$U37</f>
        <v/>
      </c>
      <c r="O21" s="75">
        <f t="shared" si="0"/>
        <v>0</v>
      </c>
    </row>
    <row r="22" spans="1:15" x14ac:dyDescent="0.15">
      <c r="L22" s="75" t="s">
        <v>160</v>
      </c>
      <c r="M22" s="74" t="str">
        <f>'10号'!$T38</f>
        <v/>
      </c>
      <c r="N22" s="74" t="str">
        <f>'10号'!$U38</f>
        <v/>
      </c>
      <c r="O22" s="75">
        <f t="shared" si="0"/>
        <v>0</v>
      </c>
    </row>
    <row r="23" spans="1:15" x14ac:dyDescent="0.15">
      <c r="L23" s="75"/>
      <c r="M23" s="74"/>
      <c r="N23" s="74"/>
      <c r="O23" s="75"/>
    </row>
    <row r="24" spans="1:15" x14ac:dyDescent="0.15">
      <c r="L24" s="75"/>
      <c r="M24" s="74"/>
      <c r="N24" s="74"/>
      <c r="O24" s="75"/>
    </row>
    <row r="25" spans="1:15" x14ac:dyDescent="0.15">
      <c r="I25" s="15"/>
      <c r="J25" s="15"/>
      <c r="K25" s="15"/>
      <c r="L25" s="75"/>
      <c r="M25" s="74"/>
      <c r="N25" s="74"/>
      <c r="O25" s="75"/>
    </row>
    <row r="26" spans="1:15" x14ac:dyDescent="0.15">
      <c r="L26" s="75"/>
      <c r="M26" s="74"/>
      <c r="N26" s="74"/>
      <c r="O26" s="75"/>
    </row>
    <row r="27" spans="1:15" x14ac:dyDescent="0.15">
      <c r="L27" s="75"/>
      <c r="M27" s="74"/>
      <c r="N27" s="74"/>
      <c r="O27" s="75"/>
    </row>
    <row r="28" spans="1:15" x14ac:dyDescent="0.15">
      <c r="L28" s="75"/>
      <c r="M28" s="74"/>
      <c r="N28" s="74"/>
      <c r="O28" s="75"/>
    </row>
  </sheetData>
  <sheetProtection selectLockedCells="1"/>
  <mergeCells count="17">
    <mergeCell ref="A19:E19"/>
    <mergeCell ref="B14:D14"/>
    <mergeCell ref="B15:D15"/>
    <mergeCell ref="O8:P8"/>
    <mergeCell ref="B17:D17"/>
    <mergeCell ref="B10:D10"/>
    <mergeCell ref="B18:D18"/>
    <mergeCell ref="B16:D16"/>
    <mergeCell ref="B13:D13"/>
    <mergeCell ref="O2:R2"/>
    <mergeCell ref="C6:F6"/>
    <mergeCell ref="C7:F7"/>
    <mergeCell ref="I2:J2"/>
    <mergeCell ref="B12:D12"/>
    <mergeCell ref="L8:M8"/>
    <mergeCell ref="I3:K3"/>
    <mergeCell ref="B11:D11"/>
  </mergeCells>
  <phoneticPr fontId="2"/>
  <printOptions horizontalCentered="1" verticalCentered="1"/>
  <pageMargins left="0.15748031496062992" right="0.15748031496062992" top="0.27559055118110237" bottom="0.27559055118110237" header="0.15748031496062992" footer="0.15748031496062992"/>
  <pageSetup paperSize="9" orientation="portrait" horizontalDpi="1200" verticalDpi="1200"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U48"/>
  <sheetViews>
    <sheetView showGridLines="0" tabSelected="1" zoomScale="70" zoomScaleNormal="70" zoomScaleSheetLayoutView="70" workbookViewId="0">
      <selection activeCell="E20" sqref="E20:O20"/>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76" customWidth="1"/>
    <col min="24" max="25" width="4.625" style="19" hidden="1" customWidth="1"/>
    <col min="26" max="26" width="10.875" style="19" hidden="1" customWidth="1"/>
    <col min="27" max="28" width="9.75" style="19" customWidth="1"/>
    <col min="29" max="46" width="9" style="19" customWidth="1"/>
    <col min="47" max="47" width="9" style="19"/>
    <col min="48" max="16384" width="9" style="3"/>
  </cols>
  <sheetData>
    <row r="1" spans="1:38" ht="14.25" customHeight="1" x14ac:dyDescent="0.45">
      <c r="B1" s="642"/>
      <c r="C1" s="642"/>
      <c r="D1" s="642"/>
      <c r="E1" s="4"/>
      <c r="R1" s="174"/>
      <c r="X1" s="504"/>
      <c r="Y1" s="176"/>
      <c r="Z1" s="505"/>
      <c r="AA1" s="505"/>
      <c r="AL1" s="174"/>
    </row>
    <row r="2" spans="1:38" ht="39" customHeight="1" x14ac:dyDescent="0.2">
      <c r="B2" s="81"/>
      <c r="C2" s="81"/>
      <c r="D2" s="81"/>
      <c r="E2" s="5"/>
      <c r="R2" s="174"/>
      <c r="X2" s="681"/>
      <c r="Y2" s="682"/>
      <c r="Z2" s="682"/>
      <c r="AA2" s="503"/>
      <c r="AL2" s="174"/>
    </row>
    <row r="3" spans="1:38" ht="39" customHeight="1" x14ac:dyDescent="0.2">
      <c r="B3" s="481"/>
      <c r="C3" s="481"/>
      <c r="D3" s="481"/>
      <c r="E3" s="5"/>
      <c r="R3" s="174"/>
      <c r="X3" s="501"/>
      <c r="Y3" s="502"/>
      <c r="Z3" s="502"/>
      <c r="AA3" s="503"/>
      <c r="AL3" s="174"/>
    </row>
    <row r="4" spans="1:38" ht="39" customHeight="1" x14ac:dyDescent="0.2">
      <c r="B4" s="481"/>
      <c r="C4" s="481"/>
      <c r="D4" s="481"/>
      <c r="E4" s="5"/>
      <c r="R4" s="174"/>
      <c r="X4" s="501"/>
      <c r="Y4" s="502"/>
      <c r="Z4" s="502"/>
      <c r="AA4" s="503"/>
      <c r="AL4" s="174"/>
    </row>
    <row r="5" spans="1:38" ht="24" customHeight="1" x14ac:dyDescent="0.45">
      <c r="A5" s="162" t="str">
        <f>IF(COUNTIF($A$6,"*被*"),"様式被第１０号","様式研第１０号")</f>
        <v>様式研第１０号</v>
      </c>
      <c r="B5" s="10"/>
      <c r="C5" s="162"/>
      <c r="D5" s="10"/>
      <c r="E5" s="10"/>
      <c r="F5" s="10"/>
      <c r="G5" s="10"/>
      <c r="H5" s="10"/>
      <c r="I5" s="10"/>
      <c r="J5" s="10"/>
      <c r="K5" s="10"/>
      <c r="L5" s="10"/>
      <c r="M5" s="10"/>
      <c r="N5" s="10"/>
      <c r="O5" s="10"/>
      <c r="P5" s="171"/>
      <c r="R5" s="612"/>
      <c r="S5" s="612"/>
      <c r="T5" s="612"/>
      <c r="U5" s="612"/>
      <c r="V5" s="612"/>
      <c r="W5" s="288"/>
      <c r="X5" s="176"/>
      <c r="Y5" s="505"/>
      <c r="Z5" s="506"/>
      <c r="AA5" s="176"/>
    </row>
    <row r="6" spans="1:38" ht="22.5" customHeight="1" x14ac:dyDescent="0.3">
      <c r="A6" s="652" t="str">
        <f>"鳥取県版農の雇用事業助成金交付申請書（兼研修終了報告書）（第"</f>
        <v>鳥取県版農の雇用事業助成金交付申請書（兼研修終了報告書）（第</v>
      </c>
      <c r="B6" s="653"/>
      <c r="C6" s="653"/>
      <c r="D6" s="653"/>
      <c r="E6" s="653"/>
      <c r="F6" s="653"/>
      <c r="G6" s="653"/>
      <c r="H6" s="653"/>
      <c r="I6" s="653"/>
      <c r="J6" s="268"/>
      <c r="K6" s="155" t="s">
        <v>163</v>
      </c>
      <c r="L6" s="132"/>
      <c r="M6" s="132"/>
      <c r="N6" s="132"/>
      <c r="O6" s="10"/>
      <c r="P6" s="154"/>
      <c r="R6" s="612"/>
      <c r="S6" s="612"/>
      <c r="T6" s="612"/>
      <c r="U6" s="612"/>
      <c r="V6" s="612"/>
      <c r="W6" s="288"/>
      <c r="X6" s="507"/>
      <c r="Y6" s="508"/>
      <c r="Z6" s="509"/>
      <c r="AA6" s="176"/>
    </row>
    <row r="7" spans="1:38" ht="12" customHeight="1" x14ac:dyDescent="0.3">
      <c r="A7" s="10"/>
      <c r="B7" s="156"/>
      <c r="C7" s="157"/>
      <c r="D7" s="10"/>
      <c r="E7" s="10"/>
      <c r="F7" s="10"/>
      <c r="G7" s="10"/>
      <c r="H7" s="10"/>
      <c r="I7" s="10"/>
      <c r="J7" s="10"/>
      <c r="K7" s="10"/>
      <c r="L7" s="10"/>
      <c r="M7" s="10"/>
      <c r="N7" s="10"/>
      <c r="O7" s="10"/>
      <c r="P7" s="10"/>
      <c r="R7" s="612"/>
      <c r="S7" s="612"/>
      <c r="T7" s="612"/>
      <c r="U7" s="612"/>
      <c r="V7" s="612"/>
      <c r="W7" s="288"/>
      <c r="X7" s="510"/>
      <c r="Y7" s="511"/>
      <c r="Z7" s="509"/>
      <c r="AA7" s="176"/>
    </row>
    <row r="8" spans="1:38" ht="24.75" customHeight="1" thickBot="1" x14ac:dyDescent="0.35">
      <c r="A8" s="133"/>
      <c r="B8" s="10"/>
      <c r="C8" s="10"/>
      <c r="D8" s="158" t="s">
        <v>41</v>
      </c>
      <c r="E8" s="409" t="str">
        <f>IF(J6="","",INDEX($T$9:$T$20,MATCH($J$6,$S$9:$S$20,0)))</f>
        <v/>
      </c>
      <c r="F8" s="159" t="s">
        <v>15</v>
      </c>
      <c r="G8" s="643" t="str">
        <f>IF(J6="","",INDEX($U$9:$U$20,MATCH($J$6,$S$9:$S$20,0)))</f>
        <v/>
      </c>
      <c r="H8" s="643"/>
      <c r="I8" s="643"/>
      <c r="J8" s="159" t="s">
        <v>40</v>
      </c>
      <c r="K8" s="159"/>
      <c r="L8" s="159"/>
      <c r="M8" s="159"/>
      <c r="N8" s="159"/>
      <c r="O8" s="10"/>
      <c r="P8" s="10"/>
      <c r="R8" s="178"/>
      <c r="S8" s="178"/>
      <c r="T8" s="178"/>
      <c r="U8" s="178"/>
      <c r="V8" s="178"/>
      <c r="X8" s="510"/>
      <c r="Y8" s="512"/>
      <c r="Z8" s="513"/>
      <c r="AA8" s="176"/>
      <c r="AD8" s="550"/>
    </row>
    <row r="9" spans="1:38" ht="18" customHeight="1" thickBot="1" x14ac:dyDescent="0.5">
      <c r="A9" s="10"/>
      <c r="B9" s="153"/>
      <c r="C9" s="10"/>
      <c r="D9" s="10"/>
      <c r="E9" s="10"/>
      <c r="F9" s="10"/>
      <c r="G9" s="10"/>
      <c r="H9" s="10"/>
      <c r="I9" s="10"/>
      <c r="J9" s="160" t="s">
        <v>105</v>
      </c>
      <c r="K9" s="269"/>
      <c r="L9" s="161" t="s">
        <v>102</v>
      </c>
      <c r="M9" s="269"/>
      <c r="N9" s="161" t="s">
        <v>103</v>
      </c>
      <c r="O9" s="269"/>
      <c r="P9" s="161" t="s">
        <v>104</v>
      </c>
      <c r="R9" s="284" t="s">
        <v>179</v>
      </c>
      <c r="S9" s="285" t="s">
        <v>180</v>
      </c>
      <c r="T9" s="493" t="s">
        <v>181</v>
      </c>
      <c r="U9" s="312" t="s">
        <v>182</v>
      </c>
      <c r="V9" s="313" t="s">
        <v>162</v>
      </c>
      <c r="W9" s="314"/>
      <c r="X9" s="514" t="s">
        <v>169</v>
      </c>
      <c r="Y9" s="275"/>
      <c r="Z9" s="410"/>
      <c r="AA9" s="183"/>
      <c r="AC9" s="275"/>
    </row>
    <row r="10" spans="1:38" ht="23.25" thickBot="1" x14ac:dyDescent="0.5">
      <c r="A10" s="450"/>
      <c r="B10" s="451" t="s">
        <v>266</v>
      </c>
      <c r="C10" s="449"/>
      <c r="D10" s="450"/>
      <c r="E10" s="450"/>
      <c r="F10" s="10"/>
      <c r="G10" s="10"/>
      <c r="H10" s="10"/>
      <c r="I10" s="10"/>
      <c r="J10" s="10"/>
      <c r="K10" s="10"/>
      <c r="L10" s="10"/>
      <c r="M10" s="10"/>
      <c r="N10" s="10"/>
      <c r="O10" s="10"/>
      <c r="P10" s="10"/>
      <c r="R10" s="545" t="str">
        <f>IF($X$10="","",EOMONTH(T10,X10))</f>
        <v/>
      </c>
      <c r="S10" s="546" t="s">
        <v>165</v>
      </c>
      <c r="T10" s="551"/>
      <c r="U10" s="547" t="str">
        <f>IF($T$10="","",EOMONTH(T10,X10-1))</f>
        <v/>
      </c>
      <c r="V10" s="548" t="str">
        <f>IFERROR(VLOOKUP(X10,$Y$10:$Z$14,2,0),"")</f>
        <v/>
      </c>
      <c r="W10" s="315"/>
      <c r="X10" s="516" t="str">
        <f>IF(T10=43405,5,IF(T10="","",IF(MONTH(EOMONTH(T10,3))=4,3,IF(MONTH(EOMONTH(T10,3))=5,2,IF(MONTH(EOMONTH(T10,3))=6,1,4)))))</f>
        <v/>
      </c>
      <c r="Y10" s="519">
        <v>1</v>
      </c>
      <c r="Z10" s="518" t="s">
        <v>323</v>
      </c>
      <c r="AA10" s="184"/>
      <c r="AC10" s="275"/>
    </row>
    <row r="11" spans="1:38" ht="22.5" x14ac:dyDescent="0.45">
      <c r="A11" s="10"/>
      <c r="B11" s="162"/>
      <c r="C11" s="163"/>
      <c r="D11" s="10"/>
      <c r="E11" s="10"/>
      <c r="F11" s="10"/>
      <c r="G11" s="10"/>
      <c r="H11" s="10"/>
      <c r="I11" s="10"/>
      <c r="J11" s="10"/>
      <c r="K11" s="10"/>
      <c r="L11" s="10"/>
      <c r="M11" s="10"/>
      <c r="N11" s="10"/>
      <c r="O11" s="10"/>
      <c r="P11" s="10"/>
      <c r="R11" s="529" t="str">
        <f>IF($T$10="","",EOMONTH(T11,X11))</f>
        <v/>
      </c>
      <c r="S11" s="530" t="s">
        <v>166</v>
      </c>
      <c r="T11" s="531" t="str">
        <f>IF($T$10="","",U10+1)</f>
        <v/>
      </c>
      <c r="U11" s="532" t="str">
        <f>IF($T$10="","",EOMONTH(T11,X11-1))</f>
        <v/>
      </c>
      <c r="V11" s="533" t="str">
        <f t="shared" ref="V11:V16" si="0">IFERROR(VLOOKUP(X11,$Y$10:$Z$13,2,0),"")</f>
        <v/>
      </c>
      <c r="W11" s="315"/>
      <c r="X11" s="516" t="str">
        <f t="shared" ref="X11:X14" si="1">IF(T11="","",IF(MONTH(EOMONTH(T11,3))=4,3,IF(MONTH(EOMONTH(T11,3))=5,2,IF(MONTH(EOMONTH(T11,3))=6,1,4))))</f>
        <v/>
      </c>
      <c r="Y11" s="515">
        <v>2</v>
      </c>
      <c r="Z11" s="518" t="s">
        <v>222</v>
      </c>
      <c r="AA11" s="185"/>
      <c r="AC11" s="275"/>
    </row>
    <row r="12" spans="1:38" ht="29.25" customHeight="1" x14ac:dyDescent="0.25">
      <c r="A12" s="10"/>
      <c r="B12" s="153"/>
      <c r="C12" s="10"/>
      <c r="D12" s="10"/>
      <c r="E12" s="115"/>
      <c r="F12" s="164" t="s">
        <v>30</v>
      </c>
      <c r="G12" s="688"/>
      <c r="H12" s="688"/>
      <c r="I12" s="688"/>
      <c r="J12" s="688"/>
      <c r="K12" s="688"/>
      <c r="L12" s="688"/>
      <c r="M12" s="688"/>
      <c r="N12" s="688"/>
      <c r="O12" s="688"/>
      <c r="P12" s="77" t="s">
        <v>43</v>
      </c>
      <c r="R12" s="529" t="str">
        <f t="shared" ref="R12:R15" si="2">IF($T$10="","",EOMONTH(T12,X12))</f>
        <v/>
      </c>
      <c r="S12" s="530" t="s">
        <v>167</v>
      </c>
      <c r="T12" s="534" t="str">
        <f t="shared" ref="T12:T15" si="3">IF($T$10="","",U11+1)</f>
        <v/>
      </c>
      <c r="U12" s="532" t="str">
        <f t="shared" ref="U12:U15" si="4">IF($T$10="","",EOMONTH(T12,X12-1))</f>
        <v/>
      </c>
      <c r="V12" s="533" t="str">
        <f t="shared" si="0"/>
        <v/>
      </c>
      <c r="W12" s="315"/>
      <c r="X12" s="516" t="str">
        <f t="shared" si="1"/>
        <v/>
      </c>
      <c r="Y12" s="515">
        <v>3</v>
      </c>
      <c r="Z12" s="518" t="s">
        <v>223</v>
      </c>
      <c r="AC12" s="275"/>
      <c r="AD12" s="604"/>
    </row>
    <row r="13" spans="1:38" ht="21" customHeight="1" x14ac:dyDescent="0.25">
      <c r="A13" s="10"/>
      <c r="B13" s="153"/>
      <c r="C13" s="10"/>
      <c r="D13" s="10"/>
      <c r="E13" s="115"/>
      <c r="F13" s="164"/>
      <c r="G13" s="1" t="s">
        <v>152</v>
      </c>
      <c r="H13" s="267"/>
      <c r="I13" s="2"/>
      <c r="J13" s="2"/>
      <c r="K13" s="2"/>
      <c r="L13" s="2"/>
      <c r="M13" s="2"/>
      <c r="N13" s="2"/>
      <c r="O13" s="2"/>
      <c r="P13" s="147"/>
      <c r="R13" s="529" t="str">
        <f t="shared" si="2"/>
        <v/>
      </c>
      <c r="S13" s="530" t="s">
        <v>168</v>
      </c>
      <c r="T13" s="534" t="str">
        <f t="shared" si="3"/>
        <v/>
      </c>
      <c r="U13" s="532" t="str">
        <f t="shared" si="4"/>
        <v/>
      </c>
      <c r="V13" s="533" t="str">
        <f t="shared" si="0"/>
        <v/>
      </c>
      <c r="W13" s="315"/>
      <c r="X13" s="516" t="str">
        <f t="shared" si="1"/>
        <v/>
      </c>
      <c r="Y13" s="515">
        <v>4</v>
      </c>
      <c r="Z13" s="518" t="s">
        <v>217</v>
      </c>
      <c r="AC13" s="275"/>
    </row>
    <row r="14" spans="1:38" ht="29.25" customHeight="1" x14ac:dyDescent="0.25">
      <c r="A14" s="10"/>
      <c r="B14" s="153"/>
      <c r="C14" s="10"/>
      <c r="D14" s="10"/>
      <c r="E14" s="10"/>
      <c r="F14" s="164" t="s">
        <v>31</v>
      </c>
      <c r="G14" s="622"/>
      <c r="H14" s="622"/>
      <c r="I14" s="622"/>
      <c r="J14" s="622"/>
      <c r="K14" s="622"/>
      <c r="L14" s="622"/>
      <c r="M14" s="622"/>
      <c r="N14" s="622"/>
      <c r="O14" s="622"/>
      <c r="P14" s="148"/>
      <c r="R14" s="529" t="str">
        <f t="shared" si="2"/>
        <v/>
      </c>
      <c r="S14" s="530" t="s">
        <v>216</v>
      </c>
      <c r="T14" s="534" t="str">
        <f t="shared" si="3"/>
        <v/>
      </c>
      <c r="U14" s="532" t="str">
        <f t="shared" si="4"/>
        <v/>
      </c>
      <c r="V14" s="533" t="str">
        <f t="shared" si="0"/>
        <v/>
      </c>
      <c r="W14" s="316"/>
      <c r="X14" s="516" t="str">
        <f t="shared" si="1"/>
        <v/>
      </c>
      <c r="Y14" s="515">
        <v>5</v>
      </c>
      <c r="Z14" s="518" t="s">
        <v>322</v>
      </c>
      <c r="AB14" s="517"/>
      <c r="AC14" s="275"/>
    </row>
    <row r="15" spans="1:38" ht="29.25" customHeight="1" thickBot="1" x14ac:dyDescent="0.3">
      <c r="A15" s="10"/>
      <c r="B15" s="153"/>
      <c r="C15" s="10"/>
      <c r="D15" s="10"/>
      <c r="E15" s="115"/>
      <c r="F15" s="164" t="s">
        <v>42</v>
      </c>
      <c r="G15" s="623"/>
      <c r="H15" s="623"/>
      <c r="I15" s="623"/>
      <c r="J15" s="623"/>
      <c r="K15" s="623"/>
      <c r="L15" s="623"/>
      <c r="M15" s="623"/>
      <c r="N15" s="623"/>
      <c r="O15" s="623"/>
      <c r="P15" s="80"/>
      <c r="R15" s="535" t="str">
        <f t="shared" si="2"/>
        <v/>
      </c>
      <c r="S15" s="536" t="s">
        <v>218</v>
      </c>
      <c r="T15" s="537" t="str">
        <f t="shared" si="3"/>
        <v/>
      </c>
      <c r="U15" s="538" t="str">
        <f t="shared" si="4"/>
        <v/>
      </c>
      <c r="V15" s="539" t="str">
        <f t="shared" si="0"/>
        <v/>
      </c>
      <c r="W15" s="317"/>
      <c r="X15" s="516" t="str">
        <f>IF(X10=5,3,IF(T15="","",IF(MONTH(EOMONTH(T15,3))=4,3,IF(MONTH(EOMONTH(T15,3))=5,2,IF(MONTH(EOMONTH(T15,3))=6,1,4)))))</f>
        <v/>
      </c>
      <c r="Y15" s="515">
        <v>6</v>
      </c>
      <c r="Z15" s="518" t="s">
        <v>326</v>
      </c>
      <c r="AC15" s="275"/>
    </row>
    <row r="16" spans="1:38" ht="27" customHeight="1" thickBot="1" x14ac:dyDescent="0.3">
      <c r="A16" s="10"/>
      <c r="B16" s="162"/>
      <c r="C16" s="163"/>
      <c r="D16" s="10"/>
      <c r="E16" s="10"/>
      <c r="F16" s="10"/>
      <c r="G16" s="10"/>
      <c r="H16" s="10"/>
      <c r="I16" s="10"/>
      <c r="J16" s="10"/>
      <c r="K16" s="10"/>
      <c r="L16" s="10"/>
      <c r="M16" s="10"/>
      <c r="N16" s="10"/>
      <c r="O16" s="10"/>
      <c r="P16" s="10"/>
      <c r="R16" s="540" t="str">
        <f>IF(OR(X16="",$T$10=""),"",EOMONTH(T16,X16))</f>
        <v/>
      </c>
      <c r="S16" s="541" t="str">
        <f>IF(X16="","","7回")</f>
        <v>7回</v>
      </c>
      <c r="T16" s="542" t="str">
        <f>IF($T$10="","",U15+1)</f>
        <v/>
      </c>
      <c r="U16" s="543" t="str">
        <f>IF($T$10="","",EOMONTH(T16,X16-1))</f>
        <v/>
      </c>
      <c r="V16" s="544" t="str">
        <f t="shared" si="0"/>
        <v/>
      </c>
      <c r="W16" s="585"/>
      <c r="X16" s="586">
        <f>IF(24-SUM(X10:X15)=0,"",24-SUM(X10:X15))</f>
        <v>24</v>
      </c>
      <c r="Y16" s="587"/>
      <c r="Z16" s="585"/>
      <c r="AA16" s="176"/>
      <c r="AC16" s="275"/>
    </row>
    <row r="17" spans="1:47" ht="30" customHeight="1" x14ac:dyDescent="0.15">
      <c r="A17" s="10"/>
      <c r="B17" s="689" t="s">
        <v>44</v>
      </c>
      <c r="C17" s="689"/>
      <c r="D17" s="689"/>
      <c r="E17" s="689"/>
      <c r="F17" s="689"/>
      <c r="G17" s="689"/>
      <c r="H17" s="689"/>
      <c r="I17" s="689"/>
      <c r="J17" s="689"/>
      <c r="K17" s="689"/>
      <c r="L17" s="689"/>
      <c r="M17" s="689"/>
      <c r="N17" s="689"/>
      <c r="O17" s="689"/>
      <c r="P17" s="10"/>
      <c r="W17" s="19"/>
    </row>
    <row r="18" spans="1:47" ht="18" customHeight="1" thickBot="1" x14ac:dyDescent="0.2">
      <c r="A18" s="172" t="s">
        <v>32</v>
      </c>
      <c r="B18" s="165"/>
      <c r="C18" s="166"/>
      <c r="D18" s="165"/>
      <c r="E18" s="165"/>
      <c r="F18" s="165"/>
      <c r="G18" s="165"/>
      <c r="H18" s="165"/>
      <c r="I18" s="165"/>
      <c r="J18" s="165"/>
      <c r="K18" s="165"/>
      <c r="L18" s="165"/>
      <c r="M18" s="165"/>
      <c r="N18" s="165"/>
      <c r="O18" s="165"/>
      <c r="P18" s="165"/>
      <c r="W18" s="19"/>
    </row>
    <row r="19" spans="1:47" ht="26.25" customHeight="1" x14ac:dyDescent="0.15">
      <c r="A19" s="10"/>
      <c r="B19" s="646" t="s">
        <v>107</v>
      </c>
      <c r="C19" s="647"/>
      <c r="D19" s="648"/>
      <c r="E19" s="649"/>
      <c r="F19" s="650"/>
      <c r="G19" s="650"/>
      <c r="H19" s="650"/>
      <c r="I19" s="650"/>
      <c r="J19" s="650"/>
      <c r="K19" s="650"/>
      <c r="L19" s="650"/>
      <c r="M19" s="650"/>
      <c r="N19" s="650"/>
      <c r="O19" s="651"/>
      <c r="P19" s="10"/>
      <c r="W19" s="19"/>
    </row>
    <row r="20" spans="1:47" ht="26.25" customHeight="1" thickBot="1" x14ac:dyDescent="0.2">
      <c r="A20" s="10"/>
      <c r="B20" s="615" t="s">
        <v>18</v>
      </c>
      <c r="C20" s="616"/>
      <c r="D20" s="617"/>
      <c r="E20" s="657"/>
      <c r="F20" s="658"/>
      <c r="G20" s="658"/>
      <c r="H20" s="658"/>
      <c r="I20" s="658"/>
      <c r="J20" s="658"/>
      <c r="K20" s="658"/>
      <c r="L20" s="658"/>
      <c r="M20" s="658"/>
      <c r="N20" s="658"/>
      <c r="O20" s="659"/>
      <c r="P20" s="10"/>
      <c r="W20" s="19"/>
    </row>
    <row r="21" spans="1:47" ht="21" customHeight="1" thickBot="1" x14ac:dyDescent="0.2">
      <c r="A21" s="156" t="s">
        <v>33</v>
      </c>
      <c r="B21" s="10"/>
      <c r="C21" s="167"/>
      <c r="D21" s="10"/>
      <c r="E21" s="10"/>
      <c r="F21" s="10"/>
      <c r="G21" s="10"/>
      <c r="H21" s="10"/>
      <c r="I21" s="10"/>
      <c r="J21" s="10"/>
      <c r="K21" s="10"/>
      <c r="L21" s="10"/>
      <c r="M21" s="10"/>
      <c r="N21" s="10"/>
      <c r="O21" s="10"/>
      <c r="P21" s="10"/>
      <c r="R21" s="613" t="s">
        <v>170</v>
      </c>
      <c r="S21" s="614"/>
      <c r="T21" s="614"/>
      <c r="U21" s="614"/>
      <c r="V21" s="614"/>
    </row>
    <row r="22" spans="1:47" s="11" customFormat="1" ht="24" customHeight="1" thickBot="1" x14ac:dyDescent="0.2">
      <c r="A22" s="115"/>
      <c r="B22" s="633" t="s">
        <v>108</v>
      </c>
      <c r="C22" s="619"/>
      <c r="D22" s="634"/>
      <c r="E22" s="618" t="s">
        <v>109</v>
      </c>
      <c r="F22" s="634"/>
      <c r="G22" s="618" t="s">
        <v>110</v>
      </c>
      <c r="H22" s="619"/>
      <c r="I22" s="619"/>
      <c r="J22" s="619"/>
      <c r="K22" s="619"/>
      <c r="L22" s="619"/>
      <c r="M22" s="619"/>
      <c r="N22" s="619"/>
      <c r="O22" s="620"/>
      <c r="P22" s="115"/>
      <c r="Q22" s="19"/>
      <c r="R22" s="520" t="s">
        <v>172</v>
      </c>
      <c r="S22" s="521"/>
      <c r="T22" s="522" t="s">
        <v>133</v>
      </c>
      <c r="U22" s="522" t="s">
        <v>134</v>
      </c>
      <c r="V22" s="523" t="s">
        <v>162</v>
      </c>
      <c r="Y22" s="19"/>
      <c r="Z22" s="19"/>
      <c r="AA22" s="19"/>
      <c r="AB22" s="19"/>
      <c r="AC22" s="19"/>
      <c r="AD22" s="19"/>
      <c r="AE22" s="19"/>
      <c r="AF22" s="17"/>
      <c r="AG22" s="17"/>
      <c r="AH22" s="17"/>
      <c r="AI22" s="17"/>
      <c r="AJ22" s="17"/>
      <c r="AK22" s="17"/>
      <c r="AL22" s="17"/>
      <c r="AM22" s="17"/>
      <c r="AN22" s="17"/>
      <c r="AO22" s="17"/>
      <c r="AP22" s="17"/>
      <c r="AQ22" s="17"/>
      <c r="AR22" s="17"/>
      <c r="AS22" s="17"/>
      <c r="AT22" s="17"/>
      <c r="AU22" s="17"/>
    </row>
    <row r="23" spans="1:47" ht="29.25" customHeight="1" x14ac:dyDescent="0.15">
      <c r="A23" s="10"/>
      <c r="B23" s="644" t="s">
        <v>45</v>
      </c>
      <c r="C23" s="645"/>
      <c r="D23" s="645"/>
      <c r="E23" s="621">
        <f>IF($J$6="",0,'11号-1'!D54)</f>
        <v>0</v>
      </c>
      <c r="F23" s="621"/>
      <c r="G23" s="672" t="s">
        <v>161</v>
      </c>
      <c r="H23" s="672"/>
      <c r="I23" s="672"/>
      <c r="J23" s="672"/>
      <c r="K23" s="672"/>
      <c r="L23" s="672"/>
      <c r="M23" s="672"/>
      <c r="N23" s="672"/>
      <c r="O23" s="673"/>
      <c r="P23" s="10"/>
      <c r="R23" s="524" t="str">
        <f>IF($J$6="","",$J$6)</f>
        <v/>
      </c>
      <c r="S23" s="525" t="str">
        <f>IF($J$6="","","1ヶ月目")</f>
        <v/>
      </c>
      <c r="T23" s="526" t="str">
        <f>IF($J$6="","",VLOOKUP($R$23,$S$9:$U$16,2,0))</f>
        <v/>
      </c>
      <c r="U23" s="526" t="str">
        <f>IF(T23="","",EOMONTH(T23,0))</f>
        <v/>
      </c>
      <c r="V23" s="527" t="str">
        <f>IF(T23="","","①")</f>
        <v/>
      </c>
      <c r="Z23" s="3"/>
      <c r="AA23" s="3"/>
      <c r="AB23" s="3"/>
      <c r="AC23" s="3"/>
      <c r="AD23" s="3"/>
    </row>
    <row r="24" spans="1:47" ht="29.25" customHeight="1" x14ac:dyDescent="0.15">
      <c r="A24" s="10"/>
      <c r="B24" s="625" t="s">
        <v>46</v>
      </c>
      <c r="C24" s="626"/>
      <c r="D24" s="626"/>
      <c r="E24" s="624">
        <f>IF($J$6="",0,'11号-1'!D55)</f>
        <v>0</v>
      </c>
      <c r="F24" s="624"/>
      <c r="G24" s="627" t="s">
        <v>111</v>
      </c>
      <c r="H24" s="627"/>
      <c r="I24" s="627"/>
      <c r="J24" s="627"/>
      <c r="K24" s="627"/>
      <c r="L24" s="627"/>
      <c r="M24" s="627"/>
      <c r="N24" s="627"/>
      <c r="O24" s="628"/>
      <c r="P24" s="10"/>
      <c r="Q24" s="17"/>
      <c r="R24" s="528"/>
      <c r="S24" s="525" t="str">
        <f>IF(T24="","","2ヶ月目")</f>
        <v/>
      </c>
      <c r="T24" s="526" t="str">
        <f>IF(U23="","",IF(U23=VLOOKUP($R$23,$S$10:$U$20,3,0),"",U23+1))</f>
        <v/>
      </c>
      <c r="U24" s="526" t="str">
        <f>IF(T24="","",EOMONTH(T24,0))</f>
        <v/>
      </c>
      <c r="V24" s="527" t="str">
        <f>IF(T24="","","②")</f>
        <v/>
      </c>
      <c r="Z24" s="3"/>
      <c r="AA24" s="3"/>
      <c r="AB24" s="3"/>
      <c r="AC24" s="3"/>
      <c r="AD24" s="3"/>
    </row>
    <row r="25" spans="1:47" ht="29.25" customHeight="1" x14ac:dyDescent="0.15">
      <c r="A25" s="10"/>
      <c r="B25" s="625" t="s">
        <v>47</v>
      </c>
      <c r="C25" s="626"/>
      <c r="D25" s="626"/>
      <c r="E25" s="624">
        <f>IF($J$6="",0,'11号-1'!D56)</f>
        <v>0</v>
      </c>
      <c r="F25" s="624"/>
      <c r="G25" s="627" t="s">
        <v>111</v>
      </c>
      <c r="H25" s="627"/>
      <c r="I25" s="627"/>
      <c r="J25" s="627"/>
      <c r="K25" s="627"/>
      <c r="L25" s="627"/>
      <c r="M25" s="627"/>
      <c r="N25" s="627"/>
      <c r="O25" s="628"/>
      <c r="P25" s="10"/>
      <c r="R25" s="528"/>
      <c r="S25" s="525" t="str">
        <f>IF(T25="","","3ヶ月目")</f>
        <v/>
      </c>
      <c r="T25" s="526" t="str">
        <f>IF(U24="","",IF(U24=VLOOKUP($R$23,$S$10:$U$20,3,0),"",U24+1))</f>
        <v/>
      </c>
      <c r="U25" s="526" t="str">
        <f>IF(T25="","",EOMONTH(T25,0))</f>
        <v/>
      </c>
      <c r="V25" s="527" t="str">
        <f>IF(T25="","","③")</f>
        <v/>
      </c>
      <c r="W25" s="186"/>
      <c r="Z25" s="3"/>
      <c r="AA25" s="3"/>
      <c r="AB25" s="3"/>
      <c r="AC25" s="3"/>
      <c r="AD25" s="3"/>
    </row>
    <row r="26" spans="1:47" ht="29.25" customHeight="1" x14ac:dyDescent="0.15">
      <c r="A26" s="10"/>
      <c r="B26" s="629" t="s">
        <v>265</v>
      </c>
      <c r="C26" s="630"/>
      <c r="D26" s="630"/>
      <c r="E26" s="624">
        <f>IF($J$6="",0,'11号-1'!D57)</f>
        <v>0</v>
      </c>
      <c r="F26" s="624"/>
      <c r="G26" s="627"/>
      <c r="H26" s="627"/>
      <c r="I26" s="627"/>
      <c r="J26" s="627"/>
      <c r="K26" s="627"/>
      <c r="L26" s="627"/>
      <c r="M26" s="627"/>
      <c r="N26" s="627"/>
      <c r="O26" s="628"/>
      <c r="P26" s="10"/>
      <c r="R26" s="528"/>
      <c r="S26" s="525" t="str">
        <f>IF(T26="","","4ヶ月目")</f>
        <v/>
      </c>
      <c r="T26" s="526" t="str">
        <f>IF(U25="","",IF(U25=VLOOKUP($R$23,$S$10:$U$20,3,0),"",U25+1))</f>
        <v/>
      </c>
      <c r="U26" s="526" t="str">
        <f>IF(T26="","",EOMONTH(T26,0))</f>
        <v/>
      </c>
      <c r="V26" s="527" t="str">
        <f>IF(T26="","","④")</f>
        <v/>
      </c>
      <c r="W26" s="179"/>
      <c r="Z26" s="3"/>
      <c r="AA26" s="3"/>
      <c r="AB26" s="3"/>
      <c r="AC26" s="3"/>
      <c r="AD26" s="3"/>
    </row>
    <row r="27" spans="1:47" ht="29.25" customHeight="1" thickBot="1" x14ac:dyDescent="0.2">
      <c r="A27" s="10"/>
      <c r="B27" s="635" t="s">
        <v>48</v>
      </c>
      <c r="C27" s="636"/>
      <c r="D27" s="636"/>
      <c r="E27" s="671">
        <f>IF($J$6="",0,SUM(E23:F26))</f>
        <v>0</v>
      </c>
      <c r="F27" s="671"/>
      <c r="G27" s="674"/>
      <c r="H27" s="674"/>
      <c r="I27" s="674"/>
      <c r="J27" s="674"/>
      <c r="K27" s="674"/>
      <c r="L27" s="674"/>
      <c r="M27" s="674"/>
      <c r="N27" s="674"/>
      <c r="O27" s="675"/>
      <c r="P27" s="10"/>
      <c r="R27" s="528"/>
      <c r="S27" s="525" t="e">
        <f>IF(T27="","","5ヶ月目")</f>
        <v>#N/A</v>
      </c>
      <c r="T27" s="526" t="e">
        <f>IF(T10=42430,"",IF(U26=VLOOKUP($R$23,$S$10:$U$20,3,0),"",U26+1))</f>
        <v>#N/A</v>
      </c>
      <c r="U27" s="526" t="e">
        <f>IF(T27="","",EOMONTH(T27,0))</f>
        <v>#N/A</v>
      </c>
      <c r="V27" s="527" t="e">
        <f>IF(T27="","","⑤")</f>
        <v>#N/A</v>
      </c>
      <c r="W27" s="276"/>
      <c r="Z27" s="3"/>
      <c r="AA27" s="3"/>
      <c r="AB27" s="3"/>
      <c r="AC27" s="3"/>
      <c r="AD27" s="3"/>
    </row>
    <row r="28" spans="1:47" ht="29.25" customHeight="1" x14ac:dyDescent="0.15">
      <c r="A28" s="10"/>
      <c r="B28" s="637" t="s">
        <v>112</v>
      </c>
      <c r="C28" s="638"/>
      <c r="D28" s="638"/>
      <c r="E28" s="621">
        <f>IF($J$6="",0,'11号-1'!D59)</f>
        <v>0</v>
      </c>
      <c r="F28" s="621"/>
      <c r="G28" s="672" t="s">
        <v>111</v>
      </c>
      <c r="H28" s="672"/>
      <c r="I28" s="672"/>
      <c r="J28" s="672"/>
      <c r="K28" s="672"/>
      <c r="L28" s="672"/>
      <c r="M28" s="672"/>
      <c r="N28" s="672"/>
      <c r="O28" s="673"/>
      <c r="P28" s="10"/>
      <c r="R28" s="3"/>
      <c r="S28" s="3"/>
      <c r="T28" s="3"/>
      <c r="U28" s="3"/>
      <c r="V28" s="3"/>
      <c r="W28" s="276"/>
      <c r="Z28" s="3"/>
      <c r="AA28" s="3"/>
      <c r="AB28" s="3"/>
      <c r="AC28" s="3"/>
      <c r="AD28" s="3"/>
    </row>
    <row r="29" spans="1:47" ht="29.25" customHeight="1" thickBot="1" x14ac:dyDescent="0.2">
      <c r="A29" s="10"/>
      <c r="B29" s="691" t="s">
        <v>264</v>
      </c>
      <c r="C29" s="636"/>
      <c r="D29" s="636"/>
      <c r="E29" s="671">
        <f>IF($J$6="",0,'11号-1'!D60)</f>
        <v>0</v>
      </c>
      <c r="F29" s="671"/>
      <c r="G29" s="674" t="s">
        <v>111</v>
      </c>
      <c r="H29" s="674"/>
      <c r="I29" s="674"/>
      <c r="J29" s="674"/>
      <c r="K29" s="674"/>
      <c r="L29" s="674"/>
      <c r="M29" s="674"/>
      <c r="N29" s="674"/>
      <c r="O29" s="675"/>
      <c r="P29" s="10"/>
      <c r="R29" s="3"/>
      <c r="S29" s="3"/>
      <c r="T29" s="3"/>
      <c r="U29" s="3"/>
      <c r="V29" s="3"/>
      <c r="W29" s="276"/>
    </row>
    <row r="30" spans="1:47" ht="29.25" customHeight="1" thickBot="1" x14ac:dyDescent="0.2">
      <c r="A30" s="10"/>
      <c r="B30" s="633" t="s">
        <v>49</v>
      </c>
      <c r="C30" s="619"/>
      <c r="D30" s="634"/>
      <c r="E30" s="676">
        <f>E27+E28+E29</f>
        <v>0</v>
      </c>
      <c r="F30" s="677"/>
      <c r="G30" s="678"/>
      <c r="H30" s="679"/>
      <c r="I30" s="679"/>
      <c r="J30" s="679"/>
      <c r="K30" s="679"/>
      <c r="L30" s="679"/>
      <c r="M30" s="679"/>
      <c r="N30" s="679"/>
      <c r="O30" s="680"/>
      <c r="P30" s="10"/>
      <c r="R30" s="3"/>
      <c r="S30" s="7"/>
      <c r="T30" s="7"/>
      <c r="U30" s="7"/>
      <c r="V30" s="7"/>
      <c r="W30" s="276"/>
    </row>
    <row r="31" spans="1:47" ht="21" x14ac:dyDescent="0.15">
      <c r="A31" s="10"/>
      <c r="B31" s="77" t="str">
        <f>CONCATENATE("※　各区分の助成対象経費の額は、様式",IF(COUNTIF(A5,"*被*"),"被","研"),"第11号の「第 "&amp;J6&amp;" の計」の各区分の額と一致する")</f>
        <v>※　各区分の助成対象経費の額は、様式研第11号の「第  の計」の各区分の額と一致する</v>
      </c>
      <c r="C31" s="78"/>
      <c r="D31" s="78"/>
      <c r="E31" s="79"/>
      <c r="F31" s="79"/>
      <c r="G31" s="80"/>
      <c r="H31" s="80"/>
      <c r="I31" s="80"/>
      <c r="J31" s="80"/>
      <c r="K31" s="80"/>
      <c r="L31" s="80"/>
      <c r="M31" s="80"/>
      <c r="N31" s="80"/>
      <c r="O31" s="80"/>
      <c r="P31" s="10"/>
      <c r="Q31" s="176"/>
      <c r="R31" s="307"/>
      <c r="S31" s="308"/>
      <c r="T31" s="309"/>
      <c r="U31" s="309"/>
      <c r="V31" s="310"/>
      <c r="W31" s="276"/>
      <c r="Z31" s="176"/>
    </row>
    <row r="32" spans="1:47" ht="21" customHeight="1" x14ac:dyDescent="0.15">
      <c r="A32" s="156" t="s">
        <v>142</v>
      </c>
      <c r="B32" s="153"/>
      <c r="C32" s="167"/>
      <c r="D32" s="10"/>
      <c r="E32" s="10"/>
      <c r="F32" s="10"/>
      <c r="G32" s="10"/>
      <c r="H32" s="10"/>
      <c r="I32" s="10"/>
      <c r="J32" s="10"/>
      <c r="K32" s="10"/>
      <c r="L32" s="10"/>
      <c r="M32" s="10"/>
      <c r="N32" s="10"/>
      <c r="O32" s="10"/>
      <c r="P32" s="10"/>
      <c r="Q32" s="176"/>
      <c r="R32" s="307"/>
      <c r="S32" s="308" t="str">
        <f>IF(T32="","","6ヶ月目")</f>
        <v/>
      </c>
      <c r="T32" s="309" t="str">
        <f t="shared" ref="T32:T38" si="5">IF(U31="","",IF(U31=VLOOKUP($R$23,$S$10:$U$20,3,0),"",U31+1))</f>
        <v/>
      </c>
      <c r="U32" s="309" t="str">
        <f t="shared" ref="U32:U38" si="6">IF(T32="","",EOMONTH(T32,0))</f>
        <v/>
      </c>
      <c r="V32" s="310" t="str">
        <f>IF(T32="","","⑥")</f>
        <v/>
      </c>
      <c r="W32" s="276"/>
      <c r="X32" s="311"/>
      <c r="Y32" s="176"/>
      <c r="Z32" s="176"/>
    </row>
    <row r="33" spans="1:26" ht="6" customHeight="1" x14ac:dyDescent="0.15">
      <c r="A33" s="10"/>
      <c r="B33" s="162"/>
      <c r="C33" s="167"/>
      <c r="D33" s="10"/>
      <c r="E33" s="10"/>
      <c r="F33" s="10"/>
      <c r="G33" s="10"/>
      <c r="H33" s="10"/>
      <c r="I33" s="10"/>
      <c r="J33" s="10"/>
      <c r="K33" s="10"/>
      <c r="L33" s="10"/>
      <c r="M33" s="10"/>
      <c r="N33" s="10"/>
      <c r="O33" s="10"/>
      <c r="P33" s="10"/>
      <c r="Q33" s="176"/>
      <c r="R33" s="307"/>
      <c r="S33" s="308" t="str">
        <f>IF(T33="","","7ヶ月目")</f>
        <v/>
      </c>
      <c r="T33" s="309" t="str">
        <f t="shared" si="5"/>
        <v/>
      </c>
      <c r="U33" s="309" t="str">
        <f t="shared" si="6"/>
        <v/>
      </c>
      <c r="V33" s="310" t="str">
        <f>IF(T33="","","⑦")</f>
        <v/>
      </c>
      <c r="W33" s="276"/>
      <c r="X33" s="311"/>
      <c r="Y33" s="176"/>
      <c r="Z33" s="176"/>
    </row>
    <row r="34" spans="1:26" ht="15" customHeight="1" x14ac:dyDescent="0.15">
      <c r="A34" s="10"/>
      <c r="B34" s="153"/>
      <c r="C34" s="631" t="s">
        <v>34</v>
      </c>
      <c r="D34" s="632"/>
      <c r="E34" s="639" t="str">
        <f>PHONETIC(E35)</f>
        <v/>
      </c>
      <c r="F34" s="640"/>
      <c r="G34" s="640"/>
      <c r="H34" s="640"/>
      <c r="I34" s="640"/>
      <c r="J34" s="640"/>
      <c r="K34" s="640"/>
      <c r="L34" s="640"/>
      <c r="M34" s="640"/>
      <c r="N34" s="641"/>
      <c r="O34" s="10"/>
      <c r="P34" s="10"/>
      <c r="Q34" s="176"/>
      <c r="R34" s="307"/>
      <c r="S34" s="308" t="str">
        <f>IF(T34="","","8ヶ月目")</f>
        <v/>
      </c>
      <c r="T34" s="309" t="str">
        <f t="shared" si="5"/>
        <v/>
      </c>
      <c r="U34" s="309" t="str">
        <f t="shared" si="6"/>
        <v/>
      </c>
      <c r="V34" s="310" t="str">
        <f>IF(T34="","","⑧")</f>
        <v/>
      </c>
      <c r="W34" s="276"/>
      <c r="X34" s="311"/>
      <c r="Y34" s="176"/>
      <c r="Z34" s="176"/>
    </row>
    <row r="35" spans="1:26" ht="28.5" customHeight="1" x14ac:dyDescent="0.15">
      <c r="A35" s="10"/>
      <c r="B35" s="153"/>
      <c r="C35" s="683" t="s">
        <v>35</v>
      </c>
      <c r="D35" s="684"/>
      <c r="E35" s="654"/>
      <c r="F35" s="655"/>
      <c r="G35" s="655"/>
      <c r="H35" s="655"/>
      <c r="I35" s="655"/>
      <c r="J35" s="655"/>
      <c r="K35" s="655"/>
      <c r="L35" s="655"/>
      <c r="M35" s="655"/>
      <c r="N35" s="656"/>
      <c r="O35" s="10"/>
      <c r="P35" s="10"/>
      <c r="Q35" s="176"/>
      <c r="R35" s="307"/>
      <c r="S35" s="308" t="str">
        <f>IF(T35="","","9ヶ月目")</f>
        <v/>
      </c>
      <c r="T35" s="309" t="str">
        <f t="shared" si="5"/>
        <v/>
      </c>
      <c r="U35" s="309" t="str">
        <f t="shared" si="6"/>
        <v/>
      </c>
      <c r="V35" s="310" t="str">
        <f>IF(T35="","","⑨")</f>
        <v/>
      </c>
      <c r="W35" s="276"/>
      <c r="X35" s="311"/>
      <c r="Y35" s="176"/>
      <c r="Z35" s="176"/>
    </row>
    <row r="36" spans="1:26" ht="15" customHeight="1" x14ac:dyDescent="0.15">
      <c r="A36" s="10"/>
      <c r="B36" s="153"/>
      <c r="C36" s="692" t="s">
        <v>36</v>
      </c>
      <c r="D36" s="693"/>
      <c r="E36" s="660"/>
      <c r="F36" s="665" t="s">
        <v>34</v>
      </c>
      <c r="G36" s="666"/>
      <c r="H36" s="667"/>
      <c r="I36" s="639" t="str">
        <f>PHONETIC(I37)</f>
        <v/>
      </c>
      <c r="J36" s="640"/>
      <c r="K36" s="640"/>
      <c r="L36" s="640"/>
      <c r="M36" s="640"/>
      <c r="N36" s="641"/>
      <c r="O36" s="10"/>
      <c r="P36" s="10"/>
      <c r="Q36" s="176"/>
      <c r="R36" s="307"/>
      <c r="S36" s="308" t="str">
        <f>IF(T36="","","10ヶ月目")</f>
        <v/>
      </c>
      <c r="T36" s="309" t="str">
        <f t="shared" si="5"/>
        <v/>
      </c>
      <c r="U36" s="309" t="str">
        <f t="shared" si="6"/>
        <v/>
      </c>
      <c r="V36" s="310" t="str">
        <f>IF(T36="","","⑩")</f>
        <v/>
      </c>
      <c r="W36" s="276"/>
      <c r="X36" s="311"/>
      <c r="Y36" s="176"/>
      <c r="Z36" s="176"/>
    </row>
    <row r="37" spans="1:26" ht="28.5" customHeight="1" x14ac:dyDescent="0.15">
      <c r="A37" s="10"/>
      <c r="B37" s="153"/>
      <c r="C37" s="683"/>
      <c r="D37" s="684"/>
      <c r="E37" s="661"/>
      <c r="F37" s="662" t="s">
        <v>37</v>
      </c>
      <c r="G37" s="663"/>
      <c r="H37" s="664"/>
      <c r="I37" s="654"/>
      <c r="J37" s="655"/>
      <c r="K37" s="655"/>
      <c r="L37" s="655"/>
      <c r="M37" s="655"/>
      <c r="N37" s="656"/>
      <c r="O37" s="10"/>
      <c r="P37" s="10"/>
      <c r="Q37" s="176"/>
      <c r="R37" s="307"/>
      <c r="S37" s="308" t="str">
        <f>IF(T37="","","11ヶ月目")</f>
        <v/>
      </c>
      <c r="T37" s="309" t="str">
        <f t="shared" si="5"/>
        <v/>
      </c>
      <c r="U37" s="309" t="str">
        <f t="shared" si="6"/>
        <v/>
      </c>
      <c r="V37" s="310" t="str">
        <f>IF(T37="","","⑪")</f>
        <v/>
      </c>
      <c r="W37" s="276"/>
      <c r="X37" s="311"/>
      <c r="Y37" s="176"/>
      <c r="Z37" s="176"/>
    </row>
    <row r="38" spans="1:26" ht="30.75" customHeight="1" x14ac:dyDescent="0.15">
      <c r="A38" s="10"/>
      <c r="B38" s="153"/>
      <c r="C38" s="690" t="s">
        <v>106</v>
      </c>
      <c r="D38" s="687"/>
      <c r="E38" s="270"/>
      <c r="F38" s="685" t="s">
        <v>38</v>
      </c>
      <c r="G38" s="686"/>
      <c r="H38" s="687"/>
      <c r="I38" s="668"/>
      <c r="J38" s="669"/>
      <c r="K38" s="669"/>
      <c r="L38" s="669"/>
      <c r="M38" s="669"/>
      <c r="N38" s="670"/>
      <c r="O38" s="10"/>
      <c r="P38" s="10"/>
      <c r="Q38" s="176"/>
      <c r="R38" s="307"/>
      <c r="S38" s="308" t="str">
        <f>IF(T38="","","12ヶ月目")</f>
        <v/>
      </c>
      <c r="T38" s="309" t="str">
        <f t="shared" si="5"/>
        <v/>
      </c>
      <c r="U38" s="309" t="str">
        <f t="shared" si="6"/>
        <v/>
      </c>
      <c r="V38" s="310" t="str">
        <f>IF(T38="","","⑫")</f>
        <v/>
      </c>
      <c r="W38" s="276"/>
      <c r="X38" s="311"/>
      <c r="Y38" s="176"/>
      <c r="Z38" s="176"/>
    </row>
    <row r="39" spans="1:26" ht="15" customHeight="1" x14ac:dyDescent="0.15">
      <c r="A39" s="10"/>
      <c r="B39" s="153"/>
      <c r="C39" s="631" t="s">
        <v>34</v>
      </c>
      <c r="D39" s="632"/>
      <c r="E39" s="639" t="str">
        <f>PHONETIC(E40)</f>
        <v/>
      </c>
      <c r="F39" s="640"/>
      <c r="G39" s="640"/>
      <c r="H39" s="640"/>
      <c r="I39" s="640"/>
      <c r="J39" s="640"/>
      <c r="K39" s="640"/>
      <c r="L39" s="640"/>
      <c r="M39" s="640"/>
      <c r="N39" s="641"/>
      <c r="O39" s="10"/>
      <c r="P39" s="10"/>
      <c r="Q39" s="176"/>
      <c r="R39" s="176"/>
      <c r="S39" s="176"/>
      <c r="T39" s="176"/>
      <c r="U39" s="176"/>
      <c r="V39" s="176"/>
      <c r="X39" s="176"/>
      <c r="Y39" s="176"/>
      <c r="Z39" s="176"/>
    </row>
    <row r="40" spans="1:26" ht="28.5" customHeight="1" x14ac:dyDescent="0.15">
      <c r="A40" s="10"/>
      <c r="B40" s="153"/>
      <c r="C40" s="683" t="s">
        <v>39</v>
      </c>
      <c r="D40" s="684"/>
      <c r="E40" s="654"/>
      <c r="F40" s="655"/>
      <c r="G40" s="655"/>
      <c r="H40" s="655"/>
      <c r="I40" s="655"/>
      <c r="J40" s="655"/>
      <c r="K40" s="655"/>
      <c r="L40" s="655"/>
      <c r="M40" s="655"/>
      <c r="N40" s="656"/>
      <c r="O40" s="10"/>
      <c r="P40" s="10"/>
      <c r="R40" s="176"/>
      <c r="S40" s="176"/>
      <c r="T40" s="176"/>
    </row>
    <row r="41" spans="1:26" ht="5.25" customHeight="1" x14ac:dyDescent="0.15">
      <c r="A41" s="10"/>
      <c r="B41" s="153"/>
      <c r="C41" s="168"/>
      <c r="D41" s="168"/>
      <c r="E41" s="10"/>
      <c r="F41" s="10"/>
      <c r="G41" s="10"/>
      <c r="H41" s="10"/>
      <c r="I41" s="10"/>
      <c r="J41" s="10"/>
      <c r="K41" s="10"/>
      <c r="L41" s="10"/>
      <c r="M41" s="10"/>
      <c r="N41" s="10"/>
      <c r="O41" s="10"/>
      <c r="P41" s="10"/>
      <c r="R41" s="176"/>
      <c r="S41" s="175"/>
      <c r="T41" s="176"/>
    </row>
    <row r="42" spans="1:26" ht="13.5" customHeight="1" x14ac:dyDescent="0.15">
      <c r="A42" s="10"/>
      <c r="B42" s="169" t="s">
        <v>145</v>
      </c>
      <c r="C42" s="170" t="s">
        <v>146</v>
      </c>
      <c r="D42" s="168"/>
      <c r="E42" s="10"/>
      <c r="F42" s="10"/>
      <c r="G42" s="10"/>
      <c r="H42" s="10"/>
      <c r="I42" s="10"/>
      <c r="J42" s="10"/>
      <c r="K42" s="10"/>
      <c r="L42" s="10"/>
      <c r="M42" s="10"/>
      <c r="N42" s="10"/>
      <c r="O42" s="10"/>
      <c r="P42" s="10"/>
      <c r="R42" s="176"/>
      <c r="S42" s="175"/>
      <c r="T42" s="176"/>
    </row>
    <row r="43" spans="1:26" ht="13.5" customHeight="1" x14ac:dyDescent="0.15">
      <c r="A43" s="10"/>
      <c r="B43" s="10"/>
      <c r="C43" s="170" t="s">
        <v>147</v>
      </c>
      <c r="D43" s="168"/>
      <c r="E43" s="10"/>
      <c r="F43" s="10"/>
      <c r="G43" s="10"/>
      <c r="H43" s="10"/>
      <c r="I43" s="10"/>
      <c r="J43" s="10"/>
      <c r="K43" s="10"/>
      <c r="L43" s="10"/>
      <c r="M43" s="10"/>
      <c r="N43" s="10"/>
      <c r="O43" s="10"/>
      <c r="P43" s="10"/>
      <c r="S43" s="175"/>
    </row>
    <row r="44" spans="1:26" ht="18.75" x14ac:dyDescent="0.15">
      <c r="A44" s="10"/>
      <c r="B44" s="10"/>
      <c r="C44" s="170" t="str">
        <f>CONCATENATE("３　当該申請書に係る申請書（内訳）（様式",IF(COUNTIF(A5,"*被*"),"被","研"),"第11号）を添付すること。")</f>
        <v>３　当該申請書に係る申請書（内訳）（様式研第11号）を添付すること。</v>
      </c>
      <c r="D44" s="168"/>
      <c r="E44" s="10"/>
      <c r="F44" s="10"/>
      <c r="G44" s="10"/>
      <c r="H44" s="10"/>
      <c r="I44" s="10"/>
      <c r="J44" s="10"/>
      <c r="K44" s="10"/>
      <c r="L44" s="10"/>
      <c r="M44" s="10"/>
      <c r="N44" s="10"/>
      <c r="O44" s="10"/>
      <c r="P44" s="10"/>
      <c r="S44" s="175"/>
    </row>
    <row r="45" spans="1:26" ht="18.75" x14ac:dyDescent="0.15">
      <c r="A45" s="10"/>
      <c r="B45" s="10"/>
      <c r="C45" s="170" t="str">
        <f>CONCATENATE("　　（様式",IF(COUNTIF(A5,"*被*"),"被","研"),"第11号は領収書等の証拠書類とともに写しを5年間保管すること。）")</f>
        <v>　　（様式研第11号は領収書等の証拠書類とともに写しを5年間保管すること。）</v>
      </c>
      <c r="D45" s="168"/>
      <c r="E45" s="10"/>
      <c r="F45" s="10"/>
      <c r="G45" s="10"/>
      <c r="H45" s="10"/>
      <c r="I45" s="10"/>
      <c r="J45" s="10"/>
      <c r="K45" s="10"/>
      <c r="L45" s="10"/>
      <c r="M45" s="10"/>
      <c r="N45" s="10"/>
      <c r="O45" s="10"/>
      <c r="P45" s="10"/>
      <c r="S45" s="175"/>
    </row>
    <row r="46" spans="1:26" ht="18.75" x14ac:dyDescent="0.15">
      <c r="A46" s="10"/>
      <c r="B46" s="10"/>
      <c r="C46" s="170" t="s">
        <v>148</v>
      </c>
      <c r="D46" s="168"/>
      <c r="E46" s="10"/>
      <c r="F46" s="10"/>
      <c r="G46" s="10"/>
      <c r="H46" s="10"/>
      <c r="I46" s="10"/>
      <c r="J46" s="10"/>
      <c r="K46" s="10"/>
      <c r="L46" s="10"/>
      <c r="M46" s="10"/>
      <c r="N46" s="10"/>
      <c r="O46" s="10"/>
      <c r="P46" s="10"/>
      <c r="S46" s="175"/>
    </row>
    <row r="47" spans="1:26" ht="13.5" customHeight="1" x14ac:dyDescent="0.15">
      <c r="S47" s="175"/>
    </row>
    <row r="48" spans="1:26" ht="13.5" customHeight="1" x14ac:dyDescent="0.15">
      <c r="S48" s="175"/>
    </row>
  </sheetData>
  <sheetProtection password="9DB1" sheet="1" objects="1" scenarios="1" selectLockedCells="1"/>
  <mergeCells count="58">
    <mergeCell ref="X2:Z2"/>
    <mergeCell ref="C40:D40"/>
    <mergeCell ref="F38:H38"/>
    <mergeCell ref="G12:O12"/>
    <mergeCell ref="G23:O23"/>
    <mergeCell ref="E24:F24"/>
    <mergeCell ref="I36:N36"/>
    <mergeCell ref="B17:O17"/>
    <mergeCell ref="C39:D39"/>
    <mergeCell ref="C38:D38"/>
    <mergeCell ref="I37:N37"/>
    <mergeCell ref="G29:O29"/>
    <mergeCell ref="B29:D29"/>
    <mergeCell ref="E35:N35"/>
    <mergeCell ref="C35:D35"/>
    <mergeCell ref="C36:D37"/>
    <mergeCell ref="E40:N40"/>
    <mergeCell ref="E26:F26"/>
    <mergeCell ref="E20:O20"/>
    <mergeCell ref="E36:E37"/>
    <mergeCell ref="F37:H37"/>
    <mergeCell ref="F36:H36"/>
    <mergeCell ref="I38:N38"/>
    <mergeCell ref="E29:F29"/>
    <mergeCell ref="E28:F28"/>
    <mergeCell ref="G28:O28"/>
    <mergeCell ref="G27:O27"/>
    <mergeCell ref="G26:O26"/>
    <mergeCell ref="E39:N39"/>
    <mergeCell ref="E30:F30"/>
    <mergeCell ref="E27:F27"/>
    <mergeCell ref="G30:O30"/>
    <mergeCell ref="B1:D1"/>
    <mergeCell ref="G8:I8"/>
    <mergeCell ref="B22:D22"/>
    <mergeCell ref="B23:D23"/>
    <mergeCell ref="B24:D24"/>
    <mergeCell ref="B19:D19"/>
    <mergeCell ref="E22:F22"/>
    <mergeCell ref="G24:O24"/>
    <mergeCell ref="E19:O19"/>
    <mergeCell ref="A6:I6"/>
    <mergeCell ref="E25:F25"/>
    <mergeCell ref="B25:D25"/>
    <mergeCell ref="G25:O25"/>
    <mergeCell ref="B26:D26"/>
    <mergeCell ref="C34:D34"/>
    <mergeCell ref="B30:D30"/>
    <mergeCell ref="B27:D27"/>
    <mergeCell ref="B28:D28"/>
    <mergeCell ref="E34:N34"/>
    <mergeCell ref="R5:V7"/>
    <mergeCell ref="R21:V21"/>
    <mergeCell ref="B20:D20"/>
    <mergeCell ref="G22:O22"/>
    <mergeCell ref="E23:F23"/>
    <mergeCell ref="G14:O14"/>
    <mergeCell ref="G15:O15"/>
  </mergeCells>
  <phoneticPr fontId="2"/>
  <conditionalFormatting sqref="X16">
    <cfRule type="expression" dxfId="2" priority="5">
      <formula>$X$16=""</formula>
    </cfRule>
  </conditionalFormatting>
  <conditionalFormatting sqref="R16:V16">
    <cfRule type="expression" dxfId="1" priority="3" stopIfTrue="1">
      <formula>$S$16&lt;&gt;""</formula>
    </cfRule>
    <cfRule type="expression" dxfId="0" priority="4" stopIfTrue="1">
      <formula>$S$16=""</formula>
    </cfRule>
  </conditionalFormatting>
  <dataValidations count="5">
    <dataValidation imeMode="halfAlpha" allowBlank="1" showInputMessage="1" showErrorMessage="1" sqref="O9:P9 E36:E37 I38:N38 M9 K9 H13"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imeMode="halfAlpha" allowBlank="1" showInputMessage="1" showErrorMessage="1" sqref="J6" xr:uid="{00000000-0002-0000-0100-000003000000}">
      <formula1>$S$10:$S$16</formula1>
    </dataValidation>
    <dataValidation type="list" allowBlank="1" showInputMessage="1" showErrorMessage="1" sqref="X2:Z4" xr:uid="{00000000-0002-0000-0100-000004000000}">
      <formula1>$Z$6:$Z$8</formula1>
    </dataValidation>
  </dataValidations>
  <printOptions horizontalCentered="1" verticalCentered="1"/>
  <pageMargins left="0.15748031496062992" right="0.15748031496062992" top="0.27559055118110237" bottom="0.27559055118110237" header="0.15748031496062992" footer="0.15748031496062992"/>
  <headerFooter>
    <oddHeader xml:space="preserve">&amp;R&amp;8
. </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sheetPr>
  <dimension ref="A1:X65"/>
  <sheetViews>
    <sheetView showGridLines="0" view="pageBreakPreview" zoomScale="75" zoomScaleNormal="70" zoomScaleSheetLayoutView="75" workbookViewId="0">
      <selection activeCell="Z15" sqref="Z15"/>
    </sheetView>
  </sheetViews>
  <sheetFormatPr defaultRowHeight="22.5" x14ac:dyDescent="0.3"/>
  <cols>
    <col min="1" max="1" width="15.125" style="245" customWidth="1"/>
    <col min="2" max="2" width="21.625" style="187" customWidth="1"/>
    <col min="3" max="3" width="8.5" style="187" customWidth="1"/>
    <col min="4" max="4" width="30.625" style="246" customWidth="1"/>
    <col min="5" max="5" width="3.625" style="247" customWidth="1"/>
    <col min="6" max="7" width="11.625" style="187" customWidth="1"/>
    <col min="8" max="8" width="6.625" style="187" customWidth="1"/>
    <col min="9" max="10" width="8.625" style="187" customWidth="1"/>
    <col min="11" max="11" width="9.125" style="286" customWidth="1"/>
    <col min="12" max="12" width="10.5" style="280" hidden="1" customWidth="1"/>
    <col min="13" max="13" width="12.5" style="280" hidden="1" customWidth="1"/>
    <col min="14" max="14" width="6.375" style="342" hidden="1" customWidth="1"/>
    <col min="15" max="15" width="9.25" style="343" hidden="1" customWidth="1"/>
    <col min="16" max="16" width="10.25" style="349" hidden="1" customWidth="1"/>
    <col min="17" max="17" width="9" style="350" hidden="1" customWidth="1"/>
    <col min="18" max="18" width="8.625" style="280" hidden="1" customWidth="1"/>
    <col min="19" max="19" width="6" style="280" hidden="1" customWidth="1"/>
    <col min="20" max="20" width="4.625" style="280" hidden="1" customWidth="1"/>
    <col min="21" max="21" width="9" style="281" customWidth="1"/>
    <col min="22" max="24" width="9" style="281"/>
    <col min="25" max="16384" width="9" style="12"/>
  </cols>
  <sheetData>
    <row r="1" spans="1:24" ht="56.25" customHeight="1" x14ac:dyDescent="0.25">
      <c r="A1" s="141"/>
      <c r="B1" s="103"/>
      <c r="C1" s="103"/>
      <c r="D1" s="104"/>
      <c r="E1" s="150"/>
      <c r="F1" s="103"/>
      <c r="G1" s="103"/>
      <c r="H1" s="103"/>
      <c r="I1" s="103"/>
      <c r="J1" s="103"/>
      <c r="P1" s="344"/>
      <c r="Q1" s="345"/>
    </row>
    <row r="2" spans="1:24" ht="33" customHeight="1" x14ac:dyDescent="0.3">
      <c r="A2" s="102"/>
      <c r="B2" s="103"/>
      <c r="C2" s="103"/>
      <c r="D2" s="104"/>
      <c r="E2" s="150"/>
      <c r="F2" s="105"/>
      <c r="G2" s="105"/>
      <c r="H2" s="105"/>
      <c r="I2" s="105"/>
      <c r="J2" s="106"/>
      <c r="L2" s="494"/>
      <c r="M2" s="495"/>
      <c r="N2" s="496"/>
      <c r="O2" s="497"/>
      <c r="P2" s="498"/>
      <c r="Q2" s="499"/>
      <c r="R2" s="323"/>
      <c r="S2" s="323"/>
      <c r="T2" s="323"/>
    </row>
    <row r="3" spans="1:24" ht="24" x14ac:dyDescent="0.35">
      <c r="A3" s="107" t="str">
        <f>IF(COUNTIF('10号'!$A$6,"*被*"),"様式被第１１号－１","様式研第１１号－１")</f>
        <v>様式研第１１号－１</v>
      </c>
      <c r="B3" s="103"/>
      <c r="C3" s="103"/>
      <c r="D3" s="104"/>
      <c r="E3" s="150"/>
      <c r="F3" s="108"/>
      <c r="G3" s="108"/>
      <c r="H3" s="108"/>
      <c r="I3" s="108"/>
      <c r="J3" s="108"/>
      <c r="L3" s="346"/>
      <c r="M3" s="346"/>
      <c r="N3" s="347"/>
      <c r="O3" s="348"/>
    </row>
    <row r="4" spans="1:24" ht="27" customHeight="1" x14ac:dyDescent="0.3">
      <c r="A4" s="109" t="str">
        <f>"鳥取県版農の雇用事業助成金交付申請書（内訳） （ 第"&amp;'10号'!$J$6&amp;" ）"</f>
        <v>鳥取県版農の雇用事業助成金交付申請書（内訳） （ 第 ）</v>
      </c>
      <c r="B4" s="110"/>
      <c r="C4" s="110"/>
      <c r="D4" s="277"/>
      <c r="E4" s="151"/>
      <c r="F4" s="110"/>
      <c r="G4" s="110"/>
      <c r="H4" s="110"/>
      <c r="I4" s="110"/>
      <c r="J4" s="110"/>
    </row>
    <row r="5" spans="1:24" s="14" customFormat="1" ht="25.5" customHeight="1" x14ac:dyDescent="0.35">
      <c r="A5" s="111"/>
      <c r="B5" s="112" t="s">
        <v>16</v>
      </c>
      <c r="C5" s="738" t="str">
        <f>IF('10号'!$G$12="","",'10号'!$G$12)</f>
        <v/>
      </c>
      <c r="D5" s="738"/>
      <c r="E5" s="738"/>
      <c r="F5" s="738"/>
      <c r="G5" s="738"/>
      <c r="H5" s="738"/>
      <c r="I5" s="738"/>
      <c r="J5" s="738"/>
      <c r="K5" s="287"/>
      <c r="L5" s="282"/>
      <c r="M5" s="500"/>
      <c r="N5" s="351"/>
      <c r="O5" s="352"/>
      <c r="P5" s="353"/>
      <c r="Q5" s="354"/>
      <c r="R5" s="282"/>
      <c r="S5" s="282"/>
      <c r="T5" s="282"/>
      <c r="U5" s="283"/>
      <c r="V5" s="283"/>
      <c r="W5" s="283"/>
      <c r="X5" s="283"/>
    </row>
    <row r="6" spans="1:24" s="14" customFormat="1" ht="25.5" customHeight="1" x14ac:dyDescent="0.35">
      <c r="A6" s="111"/>
      <c r="B6" s="112" t="s">
        <v>14</v>
      </c>
      <c r="C6" s="738" t="str">
        <f>IF('10号'!$E$20="","",'10号'!$E$20)</f>
        <v/>
      </c>
      <c r="D6" s="738"/>
      <c r="E6" s="738"/>
      <c r="F6" s="738"/>
      <c r="G6" s="738"/>
      <c r="H6" s="738"/>
      <c r="I6" s="738"/>
      <c r="J6" s="738"/>
      <c r="K6" s="287"/>
      <c r="L6" s="355"/>
      <c r="M6" s="500"/>
      <c r="N6" s="351"/>
      <c r="O6" s="352"/>
      <c r="P6" s="353"/>
      <c r="Q6" s="354"/>
      <c r="R6" s="282"/>
      <c r="S6" s="282"/>
      <c r="T6" s="282"/>
      <c r="U6" s="283"/>
      <c r="V6" s="283"/>
      <c r="W6" s="283"/>
      <c r="X6" s="283"/>
    </row>
    <row r="7" spans="1:24" ht="23.25" thickBot="1" x14ac:dyDescent="0.35">
      <c r="A7" s="102"/>
      <c r="B7" s="113"/>
      <c r="C7" s="113"/>
      <c r="D7" s="104"/>
      <c r="E7" s="150"/>
      <c r="F7" s="103"/>
      <c r="G7" s="103"/>
      <c r="H7" s="103"/>
      <c r="I7" s="103"/>
      <c r="J7" s="133"/>
    </row>
    <row r="8" spans="1:24" ht="29.25" customHeight="1" thickBot="1" x14ac:dyDescent="0.3">
      <c r="A8" s="114"/>
      <c r="B8" s="741" t="s">
        <v>27</v>
      </c>
      <c r="C8" s="742"/>
      <c r="D8" s="739" t="s">
        <v>26</v>
      </c>
      <c r="E8" s="740"/>
      <c r="F8" s="741" t="s">
        <v>143</v>
      </c>
      <c r="G8" s="743"/>
      <c r="H8" s="743"/>
      <c r="I8" s="743"/>
      <c r="J8" s="744"/>
      <c r="L8" s="394" t="s">
        <v>219</v>
      </c>
      <c r="M8" s="395" t="s">
        <v>171</v>
      </c>
      <c r="N8" s="396" t="s">
        <v>176</v>
      </c>
      <c r="O8" s="397" t="s">
        <v>177</v>
      </c>
      <c r="P8" s="398" t="s">
        <v>183</v>
      </c>
      <c r="Q8" s="399" t="s">
        <v>184</v>
      </c>
      <c r="R8" s="399" t="s">
        <v>185</v>
      </c>
      <c r="S8" s="400"/>
      <c r="T8" s="401" t="s">
        <v>220</v>
      </c>
    </row>
    <row r="9" spans="1:24" ht="21" customHeight="1" x14ac:dyDescent="0.3">
      <c r="A9" s="453"/>
      <c r="B9" s="454" t="s">
        <v>1</v>
      </c>
      <c r="C9" s="455"/>
      <c r="D9" s="716">
        <f>IF(A13="",0,O9)</f>
        <v>0</v>
      </c>
      <c r="E9" s="717"/>
      <c r="F9" s="454" t="s">
        <v>130</v>
      </c>
      <c r="G9" s="456"/>
      <c r="H9" s="456"/>
      <c r="I9" s="456"/>
      <c r="J9" s="457"/>
      <c r="L9" s="356"/>
      <c r="M9" s="323"/>
      <c r="N9" s="341"/>
      <c r="O9" s="357" t="str">
        <f>①!$K$194</f>
        <v/>
      </c>
      <c r="P9" s="402">
        <f>L14+O12</f>
        <v>0</v>
      </c>
      <c r="Q9" s="403" t="s">
        <v>224</v>
      </c>
      <c r="R9" s="323"/>
      <c r="S9" s="323"/>
      <c r="T9" s="326"/>
    </row>
    <row r="10" spans="1:24" ht="21" customHeight="1" x14ac:dyDescent="0.3">
      <c r="A10" s="458"/>
      <c r="B10" s="459" t="s">
        <v>3</v>
      </c>
      <c r="C10" s="460"/>
      <c r="D10" s="726">
        <f>IF(OR(A13="",D9=MIN(L13,$P$9)),0,IF(O10+SUM($D$9:D9)&gt;=MIN(L13,$P$9),MIN(L13,$P$9)-SUM($D$9:D9),O10))</f>
        <v>0</v>
      </c>
      <c r="E10" s="734"/>
      <c r="F10" s="459" t="s">
        <v>131</v>
      </c>
      <c r="G10" s="461"/>
      <c r="H10" s="461"/>
      <c r="I10" s="461"/>
      <c r="J10" s="334"/>
      <c r="L10" s="358">
        <f>IF($D9&gt;D13,0,IF($D9+D10&lt;D13,D10,D13-$D9))</f>
        <v>0</v>
      </c>
      <c r="M10" s="323"/>
      <c r="N10" s="341"/>
      <c r="O10" s="359">
        <f>'11号-3'!$Q$11</f>
        <v>0</v>
      </c>
      <c r="P10" s="360"/>
      <c r="R10" s="323"/>
      <c r="S10" s="323"/>
      <c r="T10" s="326"/>
    </row>
    <row r="11" spans="1:24" ht="21" customHeight="1" x14ac:dyDescent="0.3">
      <c r="A11" s="458"/>
      <c r="B11" s="459" t="s">
        <v>4</v>
      </c>
      <c r="C11" s="460"/>
      <c r="D11" s="726">
        <f>IF(OR(A13="",SUM($D$9:D10)=MIN(L13,$P$9)),0,IF(O11+SUM($D$9:D10)&gt;=MIN(L13,$P$9),MIN(L13,$P$9)-SUM($D$9:D10),O11))</f>
        <v>0</v>
      </c>
      <c r="E11" s="734"/>
      <c r="F11" s="459" t="s">
        <v>132</v>
      </c>
      <c r="G11" s="461"/>
      <c r="H11" s="461"/>
      <c r="I11" s="461"/>
      <c r="J11" s="334"/>
      <c r="L11" s="358">
        <f>IF($D9+$D10&gt;D13,0,IF($D9+$D10+D11&lt;D13,D11,D13-$D9-$D10))</f>
        <v>0</v>
      </c>
      <c r="M11" s="323"/>
      <c r="N11" s="341"/>
      <c r="O11" s="359">
        <f>'11号-4'!$O$11</f>
        <v>0</v>
      </c>
      <c r="P11" s="360"/>
      <c r="R11" s="323"/>
      <c r="S11" s="323"/>
      <c r="T11" s="326"/>
    </row>
    <row r="12" spans="1:24" ht="21" customHeight="1" x14ac:dyDescent="0.3">
      <c r="A12" s="462"/>
      <c r="B12" s="459" t="s">
        <v>267</v>
      </c>
      <c r="C12" s="460"/>
      <c r="D12" s="726">
        <f>IF(OR(A13="",SUM($D$9:D11)=MIN(L13,$P$9)),0,IF(O12+SUM($D$9:D11)&gt;=MIN(L13,$P$9),MIN(L13,$P$9)-SUM($D$9:D11),O12))</f>
        <v>0</v>
      </c>
      <c r="E12" s="734"/>
      <c r="F12" s="459" t="s">
        <v>269</v>
      </c>
      <c r="G12" s="461"/>
      <c r="H12" s="461"/>
      <c r="I12" s="461"/>
      <c r="J12" s="334"/>
      <c r="L12" s="358">
        <f>IF($D9+$D10+$D11&gt;D13,0,IF($D9+$D10+$D11+D12&lt;D13,D12,D13-$D9-$D10-$D11))</f>
        <v>0</v>
      </c>
      <c r="M12" s="323"/>
      <c r="N12" s="341"/>
      <c r="O12" s="359">
        <f>'11号-5'!$I$14+'11号-5 (2)'!$I$14</f>
        <v>0</v>
      </c>
      <c r="P12" s="361"/>
      <c r="R12" s="323"/>
      <c r="S12" s="323"/>
      <c r="T12" s="326"/>
    </row>
    <row r="13" spans="1:24" ht="15" customHeight="1" thickBot="1" x14ac:dyDescent="0.35">
      <c r="A13" s="715" t="str">
        <f>IF(ISERROR(IF('10号'!T23="","",MONTH('10号'!T23))),"",IF('10号'!T23="","",MONTH('10号'!T23)))</f>
        <v/>
      </c>
      <c r="B13" s="711" t="s">
        <v>25</v>
      </c>
      <c r="C13" s="712"/>
      <c r="D13" s="718">
        <f>IF($A13="",0,IF(SUM(D9:E12)&lt;=MIN(L13,P9),SUM(D9:E12),MIN(L13,P9)))</f>
        <v>0</v>
      </c>
      <c r="E13" s="719"/>
      <c r="F13" s="706" t="s">
        <v>270</v>
      </c>
      <c r="G13" s="707"/>
      <c r="H13" s="707"/>
      <c r="I13" s="707"/>
      <c r="J13" s="708"/>
      <c r="L13" s="488">
        <f>IF(A13="",0,①!K198)</f>
        <v>0</v>
      </c>
      <c r="T13" s="326"/>
    </row>
    <row r="14" spans="1:24" ht="30" customHeight="1" thickBot="1" x14ac:dyDescent="0.35">
      <c r="A14" s="715"/>
      <c r="B14" s="713"/>
      <c r="C14" s="714"/>
      <c r="D14" s="720"/>
      <c r="E14" s="721"/>
      <c r="F14" s="489"/>
      <c r="G14" s="492">
        <f>IF(A13="",0,MIN(L13,P9))</f>
        <v>0</v>
      </c>
      <c r="H14" s="490"/>
      <c r="I14" s="490"/>
      <c r="J14" s="491"/>
      <c r="L14" s="362">
        <f>①!$K$196</f>
        <v>0</v>
      </c>
      <c r="M14" s="338" t="str">
        <f>'10号'!T23</f>
        <v/>
      </c>
      <c r="N14" s="320"/>
      <c r="O14" s="359"/>
      <c r="P14" s="360"/>
      <c r="R14" s="323"/>
      <c r="S14" s="323"/>
      <c r="T14" s="331"/>
    </row>
    <row r="15" spans="1:24" ht="21" customHeight="1" thickBot="1" x14ac:dyDescent="0.5">
      <c r="A15" s="458"/>
      <c r="B15" s="459" t="s">
        <v>28</v>
      </c>
      <c r="C15" s="463"/>
      <c r="D15" s="722">
        <f>IF($A13="",0,P15)</f>
        <v>0</v>
      </c>
      <c r="E15" s="723"/>
      <c r="F15" s="694" t="s">
        <v>221</v>
      </c>
      <c r="G15" s="695"/>
      <c r="H15" s="695"/>
      <c r="I15" s="696" t="str">
        <f>IF(COUNTIF($J$2,"*法*"),"(3年目以降は24,000円)","")</f>
        <v/>
      </c>
      <c r="J15" s="697"/>
      <c r="L15" s="363"/>
      <c r="M15" s="364"/>
      <c r="N15" s="340"/>
      <c r="O15" s="365"/>
      <c r="P15" s="366">
        <f>IF($A13="",0,Q15)</f>
        <v>0</v>
      </c>
      <c r="Q15" s="367">
        <f>MIN('11号-6'!$O11,R15)</f>
        <v>0</v>
      </c>
      <c r="R15" s="339">
        <f>IF(COUNTIF($J$2,"*法*"),24000,36000)</f>
        <v>36000</v>
      </c>
      <c r="S15" s="324" t="str">
        <f>A13</f>
        <v/>
      </c>
      <c r="T15" s="321" t="str">
        <f>IFERROR(DATEDIF('10号'!$T$10,M14,"M")+1,"")</f>
        <v/>
      </c>
    </row>
    <row r="16" spans="1:24" ht="21" customHeight="1" x14ac:dyDescent="0.3">
      <c r="A16" s="458"/>
      <c r="B16" s="459" t="s">
        <v>268</v>
      </c>
      <c r="C16" s="464"/>
      <c r="D16" s="722">
        <f>IF(A13="",0,N16)</f>
        <v>0</v>
      </c>
      <c r="E16" s="723"/>
      <c r="F16" s="476" t="s">
        <v>271</v>
      </c>
      <c r="G16" s="333"/>
      <c r="H16" s="333"/>
      <c r="I16" s="333"/>
      <c r="J16" s="334"/>
      <c r="L16" s="368"/>
      <c r="M16" s="323">
        <f>COUNTIF($N$16,"&gt;1")</f>
        <v>0</v>
      </c>
      <c r="N16" s="340">
        <f>MIN(33000,'11号-7'!O11+0)</f>
        <v>0</v>
      </c>
      <c r="O16" s="365"/>
      <c r="P16" s="360"/>
      <c r="R16" s="323"/>
      <c r="S16" s="323"/>
      <c r="T16" s="332"/>
    </row>
    <row r="17" spans="1:20" ht="21" customHeight="1" thickBot="1" x14ac:dyDescent="0.35">
      <c r="A17" s="465"/>
      <c r="B17" s="736" t="str">
        <f>A13&amp;"月計"</f>
        <v>月計</v>
      </c>
      <c r="C17" s="737"/>
      <c r="D17" s="735">
        <f>SUM(D13:E16)</f>
        <v>0</v>
      </c>
      <c r="E17" s="725"/>
      <c r="F17" s="698"/>
      <c r="G17" s="699"/>
      <c r="H17" s="699"/>
      <c r="I17" s="699"/>
      <c r="J17" s="700"/>
      <c r="L17" s="369"/>
      <c r="M17" s="325"/>
      <c r="N17" s="370"/>
      <c r="O17" s="371"/>
      <c r="P17" s="360"/>
      <c r="R17" s="325"/>
      <c r="S17" s="325"/>
      <c r="T17" s="327"/>
    </row>
    <row r="18" spans="1:20" ht="21" customHeight="1" x14ac:dyDescent="0.3">
      <c r="A18" s="453"/>
      <c r="B18" s="454" t="s">
        <v>1</v>
      </c>
      <c r="C18" s="455"/>
      <c r="D18" s="716">
        <f>IF(A22="",0,O18)</f>
        <v>0</v>
      </c>
      <c r="E18" s="717"/>
      <c r="F18" s="454" t="s">
        <v>130</v>
      </c>
      <c r="G18" s="456"/>
      <c r="H18" s="456"/>
      <c r="I18" s="456"/>
      <c r="J18" s="457"/>
      <c r="L18" s="374"/>
      <c r="M18" s="322"/>
      <c r="N18" s="375"/>
      <c r="O18" s="376" t="str">
        <f>②!$K$194</f>
        <v/>
      </c>
      <c r="P18" s="402">
        <f>L23+O21</f>
        <v>0</v>
      </c>
      <c r="Q18" s="404" t="s">
        <v>225</v>
      </c>
      <c r="R18" s="322"/>
      <c r="S18" s="322"/>
      <c r="T18" s="328"/>
    </row>
    <row r="19" spans="1:20" ht="21" customHeight="1" x14ac:dyDescent="0.3">
      <c r="A19" s="458"/>
      <c r="B19" s="459" t="s">
        <v>3</v>
      </c>
      <c r="C19" s="460"/>
      <c r="D19" s="726">
        <f>IF(OR(A22="",D18=MIN(L22,$P$18)),0,IF((O19+SUM($D$18:D18))&gt;=MIN(L22,$P$18),MIN(L22,$P$18)-SUM($D$18:D18),O19))</f>
        <v>0</v>
      </c>
      <c r="E19" s="734"/>
      <c r="F19" s="459" t="s">
        <v>131</v>
      </c>
      <c r="G19" s="461"/>
      <c r="H19" s="461"/>
      <c r="I19" s="461"/>
      <c r="J19" s="334"/>
      <c r="L19" s="368">
        <f>IF($D18&gt;D22,0,IF($D18+D19&lt;D22,D19,D22-$D18))</f>
        <v>0</v>
      </c>
      <c r="M19" s="323"/>
      <c r="N19" s="377"/>
      <c r="O19" s="359">
        <f>'11号-3'!$Q$12</f>
        <v>0</v>
      </c>
      <c r="P19" s="360"/>
      <c r="R19" s="323"/>
      <c r="S19" s="323"/>
      <c r="T19" s="329"/>
    </row>
    <row r="20" spans="1:20" ht="21" customHeight="1" x14ac:dyDescent="0.3">
      <c r="A20" s="458"/>
      <c r="B20" s="459" t="s">
        <v>4</v>
      </c>
      <c r="C20" s="460"/>
      <c r="D20" s="726">
        <f>IF(OR(A22="",SUM(D18:D19)=MIN(L22,$P$18)),0,IF((O20+SUM($D$18:D19))&gt;=MIN(L22,$P$18),MIN(L22,$P$18)-SUM($D$18:D19),O20))</f>
        <v>0</v>
      </c>
      <c r="E20" s="734"/>
      <c r="F20" s="459" t="s">
        <v>132</v>
      </c>
      <c r="G20" s="461"/>
      <c r="H20" s="461"/>
      <c r="I20" s="461"/>
      <c r="J20" s="334"/>
      <c r="L20" s="368">
        <f>IF($D18+$D19&gt;D22,0,IF($D18+$D19+D20&lt;D22,D20,D22-$D18-$D19))</f>
        <v>0</v>
      </c>
      <c r="M20" s="323"/>
      <c r="N20" s="377"/>
      <c r="O20" s="359">
        <f>'11号-4'!$O$12</f>
        <v>0</v>
      </c>
      <c r="P20" s="360"/>
      <c r="R20" s="408" t="s">
        <v>237</v>
      </c>
      <c r="S20" s="323"/>
      <c r="T20" s="329"/>
    </row>
    <row r="21" spans="1:20" ht="21" customHeight="1" x14ac:dyDescent="0.3">
      <c r="A21" s="462"/>
      <c r="B21" s="459" t="s">
        <v>267</v>
      </c>
      <c r="C21" s="460"/>
      <c r="D21" s="726">
        <f>IF(OR(A22="",SUM(D18:D20)=MIN(L22,$P$18+0)),0,IF((O21+SUM($D$18:D20))&gt;=MIN(L22,$P$18+0),MIN(L22,$P$18+0)-SUM($D$18:D20),O21))</f>
        <v>0</v>
      </c>
      <c r="E21" s="734"/>
      <c r="F21" s="459" t="s">
        <v>269</v>
      </c>
      <c r="G21" s="461"/>
      <c r="H21" s="461"/>
      <c r="I21" s="461"/>
      <c r="J21" s="334"/>
      <c r="L21" s="368">
        <f>IF($D18+$D19+$D20&gt;D22,0,IF($D18+$D19+$D20+D21&lt;D22,D21,D22-$D18-$D19-$D20))</f>
        <v>0</v>
      </c>
      <c r="M21" s="323"/>
      <c r="N21" s="378"/>
      <c r="O21" s="359">
        <f>'11号-5'!$I$17+'11号-5 (2)'!$I$17</f>
        <v>0</v>
      </c>
      <c r="P21" s="360"/>
      <c r="R21" s="405" t="s">
        <v>228</v>
      </c>
      <c r="S21" s="323"/>
      <c r="T21" s="329"/>
    </row>
    <row r="22" spans="1:20" ht="15" customHeight="1" thickBot="1" x14ac:dyDescent="0.35">
      <c r="A22" s="715" t="str">
        <f>IF(ISERROR(IF('10号'!T24="","",MONTH('10号'!T24))),"",IF('10号'!T24="","",MONTH('10号'!T24)))</f>
        <v/>
      </c>
      <c r="B22" s="711" t="s">
        <v>25</v>
      </c>
      <c r="C22" s="712"/>
      <c r="D22" s="718">
        <f>IF($A22="",0,IF(SUM(D18:E21)&lt;=MIN(L22,P18),SUM(D18:E21),MIN(L22,P18)))</f>
        <v>0</v>
      </c>
      <c r="E22" s="719"/>
      <c r="F22" s="706" t="s">
        <v>270</v>
      </c>
      <c r="G22" s="707"/>
      <c r="H22" s="707"/>
      <c r="I22" s="707"/>
      <c r="J22" s="708"/>
      <c r="L22" s="488">
        <f>IF(A22="",0,②!K198)</f>
        <v>0</v>
      </c>
      <c r="M22" s="323"/>
      <c r="N22" s="378"/>
      <c r="O22" s="379"/>
      <c r="P22" s="360"/>
      <c r="R22" s="406" t="s">
        <v>229</v>
      </c>
      <c r="S22" s="323"/>
      <c r="T22" s="326"/>
    </row>
    <row r="23" spans="1:20" ht="30" customHeight="1" thickBot="1" x14ac:dyDescent="0.35">
      <c r="A23" s="715"/>
      <c r="B23" s="713"/>
      <c r="C23" s="714"/>
      <c r="D23" s="720"/>
      <c r="E23" s="721"/>
      <c r="F23" s="489"/>
      <c r="G23" s="492">
        <f>IF(A22="",0,MIN(L22,P18))</f>
        <v>0</v>
      </c>
      <c r="H23" s="490"/>
      <c r="I23" s="490"/>
      <c r="J23" s="491"/>
      <c r="L23" s="362">
        <f>②!$K$196</f>
        <v>0</v>
      </c>
      <c r="M23" s="338" t="str">
        <f>'10号'!T24</f>
        <v/>
      </c>
      <c r="N23" s="320"/>
      <c r="O23" s="380"/>
      <c r="P23" s="360"/>
      <c r="R23" s="407" t="s">
        <v>230</v>
      </c>
      <c r="S23" s="323"/>
      <c r="T23" s="331"/>
    </row>
    <row r="24" spans="1:20" ht="21" customHeight="1" thickBot="1" x14ac:dyDescent="0.5">
      <c r="A24" s="458"/>
      <c r="B24" s="459" t="s">
        <v>28</v>
      </c>
      <c r="C24" s="463"/>
      <c r="D24" s="722">
        <f>IF($A22="",0,P24)</f>
        <v>0</v>
      </c>
      <c r="E24" s="723"/>
      <c r="F24" s="694" t="s">
        <v>221</v>
      </c>
      <c r="G24" s="695"/>
      <c r="H24" s="695"/>
      <c r="I24" s="696" t="str">
        <f>IF(COUNTIF($J$2,"*法*"),"(3年目以降は24,000円)","")</f>
        <v/>
      </c>
      <c r="J24" s="697"/>
      <c r="L24" s="363"/>
      <c r="M24" s="364"/>
      <c r="N24" s="377"/>
      <c r="O24" s="380"/>
      <c r="P24" s="366">
        <f>IF($A22="",0,IF(T24=13,Q24,MAX(IF((P$15+Q24)&gt;=R24,R24-P$15,Q24),0)))</f>
        <v>0</v>
      </c>
      <c r="Q24" s="367">
        <f>MIN('11号-6'!$O12,R24)</f>
        <v>0</v>
      </c>
      <c r="R24" s="339">
        <f>IF(COUNTIF($J$2,"*法*"),24000,36000)</f>
        <v>36000</v>
      </c>
      <c r="S24" s="324" t="str">
        <f>A22</f>
        <v/>
      </c>
      <c r="T24" s="321" t="str">
        <f>IFERROR(DATEDIF('10号'!$T$10,M23,"M")+1,"")</f>
        <v/>
      </c>
    </row>
    <row r="25" spans="1:20" ht="21" customHeight="1" x14ac:dyDescent="0.25">
      <c r="A25" s="458"/>
      <c r="B25" s="459" t="s">
        <v>268</v>
      </c>
      <c r="C25" s="464"/>
      <c r="D25" s="722">
        <f>IF(A22="",0,N25)</f>
        <v>0</v>
      </c>
      <c r="E25" s="723"/>
      <c r="F25" s="476" t="s">
        <v>271</v>
      </c>
      <c r="G25" s="333"/>
      <c r="H25" s="333"/>
      <c r="I25" s="333"/>
      <c r="J25" s="334"/>
      <c r="L25" s="368"/>
      <c r="M25" s="323">
        <f>COUNTIF($N$16:N25,"&gt;1")</f>
        <v>0</v>
      </c>
      <c r="N25" s="340">
        <f>MIN(33000,'11号-7'!O12+0)</f>
        <v>0</v>
      </c>
      <c r="O25" s="365"/>
      <c r="P25" s="381" t="s">
        <v>178</v>
      </c>
      <c r="Q25" s="382">
        <f>P15+P24</f>
        <v>0</v>
      </c>
      <c r="R25" s="323"/>
      <c r="S25" s="323"/>
      <c r="T25" s="332"/>
    </row>
    <row r="26" spans="1:20" ht="21" customHeight="1" thickBot="1" x14ac:dyDescent="0.35">
      <c r="A26" s="465"/>
      <c r="B26" s="736" t="str">
        <f>A22&amp;"月計"</f>
        <v>月計</v>
      </c>
      <c r="C26" s="737"/>
      <c r="D26" s="724">
        <f>SUM(D22:E25)</f>
        <v>0</v>
      </c>
      <c r="E26" s="725"/>
      <c r="F26" s="698"/>
      <c r="G26" s="699"/>
      <c r="H26" s="699"/>
      <c r="I26" s="699"/>
      <c r="J26" s="700"/>
      <c r="L26" s="369"/>
      <c r="M26" s="325"/>
      <c r="N26" s="383"/>
      <c r="O26" s="384"/>
      <c r="P26" s="360"/>
      <c r="R26" s="325"/>
      <c r="S26" s="325"/>
      <c r="T26" s="327"/>
    </row>
    <row r="27" spans="1:20" ht="21" customHeight="1" x14ac:dyDescent="0.3">
      <c r="A27" s="453"/>
      <c r="B27" s="454" t="s">
        <v>1</v>
      </c>
      <c r="C27" s="455"/>
      <c r="D27" s="716">
        <f>IF(A31="",0,O27)</f>
        <v>0</v>
      </c>
      <c r="E27" s="717"/>
      <c r="F27" s="454" t="s">
        <v>130</v>
      </c>
      <c r="G27" s="456"/>
      <c r="H27" s="456"/>
      <c r="I27" s="456"/>
      <c r="J27" s="457"/>
      <c r="L27" s="374"/>
      <c r="M27" s="322"/>
      <c r="N27" s="385"/>
      <c r="O27" s="376" t="str">
        <f>③!$K$194</f>
        <v/>
      </c>
      <c r="P27" s="402">
        <f>L32+O30</f>
        <v>0</v>
      </c>
      <c r="Q27" s="404" t="s">
        <v>226</v>
      </c>
      <c r="R27" s="322"/>
      <c r="S27" s="322"/>
      <c r="T27" s="328"/>
    </row>
    <row r="28" spans="1:20" ht="21" customHeight="1" x14ac:dyDescent="0.3">
      <c r="A28" s="458"/>
      <c r="B28" s="459" t="s">
        <v>3</v>
      </c>
      <c r="C28" s="460"/>
      <c r="D28" s="726">
        <f>IF(OR(A31="",D27=MIN(L31,P27)),0,IF(O28+SUM(D27:D27)&gt;=MIN(L31,P27),MIN(L31,P27)-SUM(D27:D27),O28))</f>
        <v>0</v>
      </c>
      <c r="E28" s="723"/>
      <c r="F28" s="459" t="s">
        <v>131</v>
      </c>
      <c r="G28" s="461"/>
      <c r="H28" s="461"/>
      <c r="I28" s="461"/>
      <c r="J28" s="334"/>
      <c r="L28" s="368">
        <f>IF($D27&gt;D31,0,IF($D27+D28&lt;D31,D28,D31-$D27))</f>
        <v>0</v>
      </c>
      <c r="M28" s="323"/>
      <c r="N28" s="341"/>
      <c r="O28" s="359">
        <f>'11号-3'!$Q$13</f>
        <v>0</v>
      </c>
      <c r="P28" s="360"/>
      <c r="R28" s="323"/>
      <c r="S28" s="323"/>
      <c r="T28" s="329"/>
    </row>
    <row r="29" spans="1:20" ht="21" customHeight="1" x14ac:dyDescent="0.3">
      <c r="A29" s="458"/>
      <c r="B29" s="459" t="s">
        <v>4</v>
      </c>
      <c r="C29" s="460"/>
      <c r="D29" s="726">
        <f>IF(OR(A31="",SUM(D27:D28)=MIN(L31,P27)),0,IF(O29+SUM(D27:D28)&gt;=MIN(L31,P27),MIN(L31,P27)-SUM(D27:D28),O29))</f>
        <v>0</v>
      </c>
      <c r="E29" s="723"/>
      <c r="F29" s="459" t="s">
        <v>132</v>
      </c>
      <c r="G29" s="461"/>
      <c r="H29" s="461"/>
      <c r="I29" s="461"/>
      <c r="J29" s="334"/>
      <c r="L29" s="368">
        <f>IF($D27+$D28&gt;D31,0,IF($D27+$D28+D29&lt;D31,D29,D31-$D27-$D28))</f>
        <v>0</v>
      </c>
      <c r="M29" s="323"/>
      <c r="N29" s="341"/>
      <c r="O29" s="359">
        <f>'11号-4'!$O$13</f>
        <v>0</v>
      </c>
      <c r="P29" s="360"/>
      <c r="R29" s="408" t="s">
        <v>237</v>
      </c>
      <c r="S29" s="323"/>
      <c r="T29" s="329"/>
    </row>
    <row r="30" spans="1:20" ht="21" customHeight="1" x14ac:dyDescent="0.3">
      <c r="A30" s="462"/>
      <c r="B30" s="459" t="s">
        <v>267</v>
      </c>
      <c r="C30" s="460"/>
      <c r="D30" s="726">
        <f>IF(OR(A31="",SUM(D27:D29)=MIN(L31,P27)),0,IF(O30+SUM(D27:D29)&gt;=MIN(L31,P27),MIN(L31,P27)-SUM(D27:D29),O30))</f>
        <v>0</v>
      </c>
      <c r="E30" s="723"/>
      <c r="F30" s="459" t="s">
        <v>269</v>
      </c>
      <c r="G30" s="461"/>
      <c r="H30" s="461"/>
      <c r="I30" s="461"/>
      <c r="J30" s="334"/>
      <c r="L30" s="368">
        <f>IF($D27+$D28+$D29&gt;D31,0,IF($D27+$D28+$D29+D30&lt;D31,D30,D31-$D27-$D28-$D29))</f>
        <v>0</v>
      </c>
      <c r="M30" s="323"/>
      <c r="N30" s="341"/>
      <c r="O30" s="359">
        <f>'11号-5'!$I$20+'11号-5 (2)'!$I$20</f>
        <v>0</v>
      </c>
      <c r="P30" s="360"/>
      <c r="R30" s="405" t="s">
        <v>231</v>
      </c>
      <c r="S30" s="323"/>
      <c r="T30" s="329"/>
    </row>
    <row r="31" spans="1:20" ht="15" customHeight="1" thickBot="1" x14ac:dyDescent="0.35">
      <c r="A31" s="715" t="str">
        <f>IF(ISERROR(IF('10号'!T25="","",MONTH('10号'!T25))),"",IF('10号'!T25="","",MONTH('10号'!T25)))</f>
        <v/>
      </c>
      <c r="B31" s="711" t="s">
        <v>25</v>
      </c>
      <c r="C31" s="712"/>
      <c r="D31" s="718">
        <f>IF($A31="",0,IF(SUM(D27:E30)&lt;=MIN(L31,P27),SUM(D27:E30),MIN(L31,P27)))</f>
        <v>0</v>
      </c>
      <c r="E31" s="719"/>
      <c r="F31" s="706" t="s">
        <v>270</v>
      </c>
      <c r="G31" s="707"/>
      <c r="H31" s="707"/>
      <c r="I31" s="707"/>
      <c r="J31" s="708"/>
      <c r="L31" s="488">
        <f>IF(A31="",0,③!K198)</f>
        <v>0</v>
      </c>
      <c r="R31" s="406" t="s">
        <v>232</v>
      </c>
      <c r="T31" s="326"/>
    </row>
    <row r="32" spans="1:20" ht="30" customHeight="1" thickBot="1" x14ac:dyDescent="0.35">
      <c r="A32" s="715"/>
      <c r="B32" s="713"/>
      <c r="C32" s="714"/>
      <c r="D32" s="720"/>
      <c r="E32" s="721"/>
      <c r="F32" s="489"/>
      <c r="G32" s="492">
        <f>IF(A31="",0,MIN(L31,P27))</f>
        <v>0</v>
      </c>
      <c r="H32" s="490"/>
      <c r="I32" s="490"/>
      <c r="J32" s="491"/>
      <c r="L32" s="362">
        <f>③!$K$196</f>
        <v>0</v>
      </c>
      <c r="M32" s="338" t="str">
        <f>'10号'!T25</f>
        <v/>
      </c>
      <c r="N32" s="341"/>
      <c r="O32" s="359"/>
      <c r="P32" s="360"/>
      <c r="R32" s="407" t="s">
        <v>233</v>
      </c>
      <c r="S32" s="330"/>
      <c r="T32" s="331"/>
    </row>
    <row r="33" spans="1:20" ht="21" customHeight="1" thickBot="1" x14ac:dyDescent="0.5">
      <c r="A33" s="458"/>
      <c r="B33" s="459" t="s">
        <v>28</v>
      </c>
      <c r="C33" s="463"/>
      <c r="D33" s="722">
        <f>IF($A31="",0,P33)</f>
        <v>0</v>
      </c>
      <c r="E33" s="723"/>
      <c r="F33" s="694" t="s">
        <v>221</v>
      </c>
      <c r="G33" s="695"/>
      <c r="H33" s="695"/>
      <c r="I33" s="696" t="str">
        <f>IF(COUNTIF($J$2,"*法*"),"(3年目以降は24,000円)","")</f>
        <v/>
      </c>
      <c r="J33" s="697"/>
      <c r="L33" s="386"/>
      <c r="M33" s="387"/>
      <c r="N33" s="341"/>
      <c r="O33" s="359"/>
      <c r="P33" s="366">
        <f>IF($A31="",0,IF(T24=13,MIN(Q33,R33-Q25),IF(T33=13,Q33,MAX(IF((Q25+Q33)&gt;=R33,R33-Q25,Q33),0))))</f>
        <v>0</v>
      </c>
      <c r="Q33" s="367">
        <f>MIN('11号-6'!$O13,R33)</f>
        <v>0</v>
      </c>
      <c r="R33" s="339">
        <f>IF(COUNTIF($J$2,"*法*"),24000,36000)</f>
        <v>36000</v>
      </c>
      <c r="S33" s="324" t="str">
        <f>A31</f>
        <v/>
      </c>
      <c r="T33" s="321" t="str">
        <f>IFERROR(DATEDIF('10号'!$T$10,M32,"M")+1,"")</f>
        <v/>
      </c>
    </row>
    <row r="34" spans="1:20" ht="21" customHeight="1" x14ac:dyDescent="0.25">
      <c r="A34" s="458"/>
      <c r="B34" s="459" t="s">
        <v>268</v>
      </c>
      <c r="C34" s="464"/>
      <c r="D34" s="722">
        <f>IF(A31="",0,N34)</f>
        <v>0</v>
      </c>
      <c r="E34" s="723"/>
      <c r="F34" s="476" t="s">
        <v>271</v>
      </c>
      <c r="G34" s="333"/>
      <c r="H34" s="333"/>
      <c r="I34" s="333"/>
      <c r="J34" s="334"/>
      <c r="L34" s="368"/>
      <c r="M34" s="323">
        <f>COUNTIF($N$16:N34,"&gt;1")</f>
        <v>0</v>
      </c>
      <c r="N34" s="340">
        <f>MIN(33000,'11号-7'!O13+0)</f>
        <v>0</v>
      </c>
      <c r="O34" s="365"/>
      <c r="P34" s="381" t="s">
        <v>178</v>
      </c>
      <c r="Q34" s="382">
        <f>Q25+P33</f>
        <v>0</v>
      </c>
      <c r="R34" s="323"/>
      <c r="S34" s="323"/>
      <c r="T34" s="332"/>
    </row>
    <row r="35" spans="1:20" ht="21" customHeight="1" thickBot="1" x14ac:dyDescent="0.35">
      <c r="A35" s="465"/>
      <c r="B35" s="736" t="str">
        <f>A31&amp;"月計"</f>
        <v>月計</v>
      </c>
      <c r="C35" s="737"/>
      <c r="D35" s="724">
        <f>SUM(D31:E34)</f>
        <v>0</v>
      </c>
      <c r="E35" s="725"/>
      <c r="F35" s="698"/>
      <c r="G35" s="699"/>
      <c r="H35" s="699"/>
      <c r="I35" s="699"/>
      <c r="J35" s="700"/>
      <c r="L35" s="369"/>
      <c r="M35" s="325"/>
      <c r="N35" s="388"/>
      <c r="O35" s="389"/>
      <c r="P35" s="360"/>
      <c r="R35" s="325"/>
      <c r="S35" s="325"/>
      <c r="T35" s="327"/>
    </row>
    <row r="36" spans="1:20" ht="21" customHeight="1" x14ac:dyDescent="0.3">
      <c r="A36" s="453"/>
      <c r="B36" s="454" t="s">
        <v>1</v>
      </c>
      <c r="C36" s="455"/>
      <c r="D36" s="716">
        <f>IF(A40="",0,O36)</f>
        <v>0</v>
      </c>
      <c r="E36" s="717"/>
      <c r="F36" s="454" t="s">
        <v>130</v>
      </c>
      <c r="G36" s="456"/>
      <c r="H36" s="456"/>
      <c r="I36" s="456"/>
      <c r="J36" s="457"/>
      <c r="L36" s="374"/>
      <c r="M36" s="322"/>
      <c r="N36" s="390"/>
      <c r="O36" s="376" t="str">
        <f>④!$K$194</f>
        <v/>
      </c>
      <c r="P36" s="402">
        <f>L41+O39</f>
        <v>0</v>
      </c>
      <c r="Q36" s="404" t="s">
        <v>227</v>
      </c>
      <c r="R36" s="322"/>
      <c r="S36" s="322"/>
      <c r="T36" s="328"/>
    </row>
    <row r="37" spans="1:20" ht="21" customHeight="1" x14ac:dyDescent="0.3">
      <c r="A37" s="458"/>
      <c r="B37" s="459" t="s">
        <v>3</v>
      </c>
      <c r="C37" s="460"/>
      <c r="D37" s="726">
        <f>IF(OR(A40="",D36=MIN(L40,P36)),0,IF(O37+SUM(D36:D36)&gt;=MIN(L40,P36),MIN(L40,P36)-SUM(D36:D36),O37))</f>
        <v>0</v>
      </c>
      <c r="E37" s="723"/>
      <c r="F37" s="459" t="s">
        <v>131</v>
      </c>
      <c r="G37" s="461"/>
      <c r="H37" s="461"/>
      <c r="I37" s="461"/>
      <c r="J37" s="334"/>
      <c r="L37" s="368">
        <f>IF($D36&gt;D40,0,IF($D36+D37&lt;D40,D37,D40-$D36))</f>
        <v>0</v>
      </c>
      <c r="M37" s="323"/>
      <c r="N37" s="341"/>
      <c r="O37" s="359">
        <f>'11号-3'!$Q$14</f>
        <v>0</v>
      </c>
      <c r="P37" s="360"/>
      <c r="R37" s="323"/>
      <c r="S37" s="323"/>
      <c r="T37" s="329"/>
    </row>
    <row r="38" spans="1:20" ht="21" customHeight="1" x14ac:dyDescent="0.3">
      <c r="A38" s="458"/>
      <c r="B38" s="459" t="s">
        <v>4</v>
      </c>
      <c r="C38" s="460"/>
      <c r="D38" s="726">
        <f>IF(OR(A40="",SUM(D36:D37)=MIN(L40,P36)),0,IF(O38+SUM(D36:D37)&gt;=MIN(L40,P36),MIN(L40,P36)-SUM(D36:D37),O38))</f>
        <v>0</v>
      </c>
      <c r="E38" s="723"/>
      <c r="F38" s="459" t="s">
        <v>132</v>
      </c>
      <c r="G38" s="461"/>
      <c r="H38" s="461"/>
      <c r="I38" s="461"/>
      <c r="J38" s="334"/>
      <c r="L38" s="368">
        <f>IF($D36+$D37&gt;D40,0,IF($D36+$D37+D38&lt;D40,D38,D40-$D36-$D37))</f>
        <v>0</v>
      </c>
      <c r="M38" s="323"/>
      <c r="N38" s="341"/>
      <c r="O38" s="359">
        <f>'11号-4'!$O$14</f>
        <v>0</v>
      </c>
      <c r="P38" s="360"/>
      <c r="R38" s="408" t="s">
        <v>237</v>
      </c>
      <c r="S38" s="323"/>
      <c r="T38" s="329"/>
    </row>
    <row r="39" spans="1:20" ht="21" customHeight="1" x14ac:dyDescent="0.3">
      <c r="A39" s="462"/>
      <c r="B39" s="459" t="s">
        <v>267</v>
      </c>
      <c r="C39" s="460"/>
      <c r="D39" s="726">
        <f>IF(OR(A40="",P36=O36,SUM(D36:D38)=MIN(L40,P36)),0,IF(O39+SUM(D36:D38)&gt;=MIN(L40,P36),MIN(L40,P36)-SUM(D36:D38),O39))</f>
        <v>0</v>
      </c>
      <c r="E39" s="734"/>
      <c r="F39" s="459" t="s">
        <v>269</v>
      </c>
      <c r="G39" s="461"/>
      <c r="H39" s="461"/>
      <c r="I39" s="461"/>
      <c r="J39" s="334"/>
      <c r="L39" s="368">
        <f>IF($D36+$D37+$D38&gt;D40,0,IF($D36+$D37+$D38+D39&lt;D40,D39,D40-$D36-$D37-$D38))</f>
        <v>0</v>
      </c>
      <c r="M39" s="323"/>
      <c r="N39" s="341"/>
      <c r="O39" s="359">
        <f>'11号-5'!$I$23+'11号-5 (2)'!$I$23</f>
        <v>0</v>
      </c>
      <c r="P39" s="360"/>
      <c r="R39" s="405" t="s">
        <v>234</v>
      </c>
      <c r="S39" s="323"/>
      <c r="T39" s="329"/>
    </row>
    <row r="40" spans="1:20" ht="15" customHeight="1" thickBot="1" x14ac:dyDescent="0.35">
      <c r="A40" s="715" t="str">
        <f>IF(ISERROR(IF('10号'!T26="","",MONTH('10号'!T26))),"",IF('10号'!T26="","",MONTH('10号'!T26)))</f>
        <v/>
      </c>
      <c r="B40" s="711" t="s">
        <v>25</v>
      </c>
      <c r="C40" s="712"/>
      <c r="D40" s="718">
        <f>IF($A40="",0,IF(SUM(D36:E39)&lt;=MIN(L40,P36),SUM(D36:E39),MIN(L40,P36)))</f>
        <v>0</v>
      </c>
      <c r="E40" s="719"/>
      <c r="F40" s="706" t="s">
        <v>270</v>
      </c>
      <c r="G40" s="707"/>
      <c r="H40" s="707"/>
      <c r="I40" s="707"/>
      <c r="J40" s="708"/>
      <c r="L40" s="488">
        <f>IF(A40="",0,④!K198)</f>
        <v>0</v>
      </c>
      <c r="M40" s="323"/>
      <c r="N40" s="341"/>
      <c r="O40" s="359"/>
      <c r="P40" s="360"/>
      <c r="R40" s="406" t="s">
        <v>235</v>
      </c>
      <c r="S40" s="323"/>
      <c r="T40" s="326"/>
    </row>
    <row r="41" spans="1:20" ht="30" customHeight="1" thickBot="1" x14ac:dyDescent="0.35">
      <c r="A41" s="715"/>
      <c r="B41" s="713"/>
      <c r="C41" s="714"/>
      <c r="D41" s="720"/>
      <c r="E41" s="721"/>
      <c r="F41" s="489"/>
      <c r="G41" s="492">
        <f>IF(A40="",0,MIN(L40,P36))</f>
        <v>0</v>
      </c>
      <c r="H41" s="490"/>
      <c r="I41" s="490"/>
      <c r="J41" s="491"/>
      <c r="L41" s="362">
        <f>④!$K$196</f>
        <v>0</v>
      </c>
      <c r="M41" s="338" t="str">
        <f>'10号'!T26</f>
        <v/>
      </c>
      <c r="N41" s="341"/>
      <c r="O41" s="359"/>
      <c r="P41" s="360"/>
      <c r="R41" s="407" t="s">
        <v>236</v>
      </c>
      <c r="S41" s="323"/>
      <c r="T41" s="331"/>
    </row>
    <row r="42" spans="1:20" ht="21" customHeight="1" thickBot="1" x14ac:dyDescent="0.5">
      <c r="A42" s="458"/>
      <c r="B42" s="459" t="s">
        <v>28</v>
      </c>
      <c r="C42" s="463"/>
      <c r="D42" s="722">
        <f>IF($A40="",0,P42)</f>
        <v>0</v>
      </c>
      <c r="E42" s="723"/>
      <c r="F42" s="694" t="s">
        <v>221</v>
      </c>
      <c r="G42" s="695"/>
      <c r="H42" s="695"/>
      <c r="I42" s="696" t="str">
        <f>IF(COUNTIF($J$2,"*法*"),"(3年目以降は24,000円)","")</f>
        <v/>
      </c>
      <c r="J42" s="697"/>
      <c r="L42" s="391"/>
      <c r="M42" s="387"/>
      <c r="N42" s="341"/>
      <c r="O42" s="359"/>
      <c r="P42" s="366">
        <f>IF($A40="",0,IF(T33=13,MIN(Q42,R42-Q34),IF(T42=13,Q42,MAX(IF((Q34+Q42)&gt;=R42,R42-Q34,Q42),0))))</f>
        <v>0</v>
      </c>
      <c r="Q42" s="367">
        <f>MIN('11号-6'!$O14,R42)</f>
        <v>0</v>
      </c>
      <c r="R42" s="339">
        <f>IF(COUNTIF($J$2,"*法*"),24000,36000)</f>
        <v>36000</v>
      </c>
      <c r="S42" s="324" t="str">
        <f>A40</f>
        <v/>
      </c>
      <c r="T42" s="321" t="str">
        <f>IFERROR(DATEDIF('10号'!$T$10,M41,"M")+1,"")</f>
        <v/>
      </c>
    </row>
    <row r="43" spans="1:20" ht="21" customHeight="1" x14ac:dyDescent="0.25">
      <c r="A43" s="458"/>
      <c r="B43" s="459" t="s">
        <v>268</v>
      </c>
      <c r="C43" s="464"/>
      <c r="D43" s="722">
        <f>IF(A40="",0,N43)</f>
        <v>0</v>
      </c>
      <c r="E43" s="723"/>
      <c r="F43" s="476" t="s">
        <v>271</v>
      </c>
      <c r="G43" s="333"/>
      <c r="H43" s="333"/>
      <c r="I43" s="333"/>
      <c r="J43" s="334"/>
      <c r="L43" s="392"/>
      <c r="M43" s="323">
        <f>COUNTIF($N$16:N43,"&gt;1")</f>
        <v>0</v>
      </c>
      <c r="N43" s="340">
        <f>MIN(33000,'11号-7'!O14+0)</f>
        <v>0</v>
      </c>
      <c r="O43" s="365"/>
      <c r="P43" s="381" t="s">
        <v>178</v>
      </c>
      <c r="Q43" s="382">
        <f>Q34+P42</f>
        <v>0</v>
      </c>
      <c r="R43" s="323"/>
      <c r="S43" s="323"/>
      <c r="T43" s="332"/>
    </row>
    <row r="44" spans="1:20" ht="21" customHeight="1" thickBot="1" x14ac:dyDescent="0.35">
      <c r="A44" s="465"/>
      <c r="B44" s="736" t="str">
        <f>A40&amp;"月計"</f>
        <v>月計</v>
      </c>
      <c r="C44" s="737"/>
      <c r="D44" s="724">
        <f>SUM(D40:E43)</f>
        <v>0</v>
      </c>
      <c r="E44" s="725"/>
      <c r="F44" s="698"/>
      <c r="G44" s="699"/>
      <c r="H44" s="699"/>
      <c r="I44" s="699"/>
      <c r="J44" s="700"/>
      <c r="L44" s="393"/>
      <c r="M44" s="325"/>
      <c r="N44" s="388"/>
      <c r="O44" s="389"/>
      <c r="P44" s="372"/>
      <c r="Q44" s="373"/>
      <c r="R44" s="325"/>
      <c r="S44" s="325"/>
      <c r="T44" s="327"/>
    </row>
    <row r="45" spans="1:20" ht="21" customHeight="1" x14ac:dyDescent="0.3">
      <c r="A45" s="453"/>
      <c r="B45" s="454" t="s">
        <v>1</v>
      </c>
      <c r="C45" s="455"/>
      <c r="D45" s="716">
        <f>IF(A49="",0,O45)</f>
        <v>0</v>
      </c>
      <c r="E45" s="717"/>
      <c r="F45" s="454" t="s">
        <v>130</v>
      </c>
      <c r="G45" s="456"/>
      <c r="H45" s="456"/>
      <c r="I45" s="456"/>
      <c r="J45" s="457"/>
      <c r="L45" s="374"/>
      <c r="M45" s="322"/>
      <c r="N45" s="390"/>
      <c r="O45" s="376" t="str">
        <f>⑤!$K$194</f>
        <v/>
      </c>
      <c r="P45" s="402">
        <f>L50+O48</f>
        <v>0</v>
      </c>
      <c r="Q45" s="404" t="s">
        <v>324</v>
      </c>
      <c r="R45" s="322"/>
      <c r="S45" s="322"/>
      <c r="T45" s="328"/>
    </row>
    <row r="46" spans="1:20" ht="21" customHeight="1" x14ac:dyDescent="0.3">
      <c r="A46" s="458"/>
      <c r="B46" s="459" t="s">
        <v>3</v>
      </c>
      <c r="C46" s="460"/>
      <c r="D46" s="726">
        <f>IF(OR(A49="",D45=MIN(L49,P45)),0,IF(O46+SUM(D45:D45)&gt;=MIN(L49,P45),MIN(L49,P45)-SUM(D45:D45),O46))</f>
        <v>0</v>
      </c>
      <c r="E46" s="723"/>
      <c r="F46" s="459" t="s">
        <v>131</v>
      </c>
      <c r="G46" s="461"/>
      <c r="H46" s="461"/>
      <c r="I46" s="461"/>
      <c r="J46" s="334"/>
      <c r="L46" s="368">
        <f>IF($D45&gt;D49,0,IF($D45+D46&lt;D49,D46,D49-$D45))</f>
        <v>0</v>
      </c>
      <c r="M46" s="323"/>
      <c r="N46" s="341"/>
      <c r="O46" s="359">
        <f>'11号-3'!$Q$15</f>
        <v>0</v>
      </c>
      <c r="P46" s="360"/>
      <c r="R46" s="323"/>
      <c r="S46" s="323"/>
      <c r="T46" s="329"/>
    </row>
    <row r="47" spans="1:20" ht="21" customHeight="1" x14ac:dyDescent="0.3">
      <c r="A47" s="458"/>
      <c r="B47" s="459" t="s">
        <v>4</v>
      </c>
      <c r="C47" s="460"/>
      <c r="D47" s="726">
        <f>IF(OR(A49="",SUM(D45:D46)=MIN(L49,P45)),0,IF(O47+SUM(D45:D46)&gt;=MIN(L49,P45),MIN(L49,P45)-SUM(D45:D46),O47))</f>
        <v>0</v>
      </c>
      <c r="E47" s="723"/>
      <c r="F47" s="459" t="s">
        <v>132</v>
      </c>
      <c r="G47" s="461"/>
      <c r="H47" s="461"/>
      <c r="I47" s="461"/>
      <c r="J47" s="334"/>
      <c r="L47" s="368">
        <f>IF($D45+$D46&gt;D49,0,IF($D45+$D46+D47&lt;D49,D47,D49-$D45-$D46))</f>
        <v>0</v>
      </c>
      <c r="M47" s="323"/>
      <c r="N47" s="341"/>
      <c r="O47" s="359">
        <f>'11号-4'!$O$15</f>
        <v>0</v>
      </c>
      <c r="P47" s="360"/>
      <c r="R47" s="408" t="s">
        <v>237</v>
      </c>
      <c r="S47" s="323"/>
      <c r="T47" s="329"/>
    </row>
    <row r="48" spans="1:20" ht="21" customHeight="1" x14ac:dyDescent="0.3">
      <c r="A48" s="462"/>
      <c r="B48" s="459" t="s">
        <v>267</v>
      </c>
      <c r="C48" s="460"/>
      <c r="D48" s="726">
        <f>IF(OR(A49="",P45=O45,SUM(D45:D47)=MIN(L49,P45)),0,IF(O48+SUM(D45:D47)&gt;=MIN(L49,P45),MIN(L49,P45)-SUM(D45:D47),O48))</f>
        <v>0</v>
      </c>
      <c r="E48" s="734"/>
      <c r="F48" s="459" t="s">
        <v>269</v>
      </c>
      <c r="G48" s="461"/>
      <c r="H48" s="461"/>
      <c r="I48" s="461"/>
      <c r="J48" s="334"/>
      <c r="L48" s="368">
        <f>IF($D45+$D46+$D47&gt;D49,0,IF($D45+$D46+$D47+D48&lt;D49,D48,D49-$D45-$D46-$D47))</f>
        <v>0</v>
      </c>
      <c r="M48" s="323"/>
      <c r="N48" s="341"/>
      <c r="O48" s="359">
        <f>'11号-5'!$I$26+'11号-5 (2)'!$I$26</f>
        <v>0</v>
      </c>
      <c r="P48" s="360"/>
      <c r="R48" s="405" t="s">
        <v>234</v>
      </c>
      <c r="S48" s="323"/>
      <c r="T48" s="329"/>
    </row>
    <row r="49" spans="1:20" ht="21" customHeight="1" thickBot="1" x14ac:dyDescent="0.35">
      <c r="A49" s="715" t="str">
        <f>IF(ISERROR(IF('10号'!T27="","",MONTH('10号'!T27))),"",IF('10号'!T27="","",MONTH('10号'!T27)))</f>
        <v/>
      </c>
      <c r="B49" s="711" t="s">
        <v>25</v>
      </c>
      <c r="C49" s="712"/>
      <c r="D49" s="718">
        <f>IF($A49="",0,IF(SUM(D45:E48)&lt;=MIN(L49,P45),SUM(D45:E48),MIN(L49,P45)))</f>
        <v>0</v>
      </c>
      <c r="E49" s="719"/>
      <c r="F49" s="706" t="s">
        <v>270</v>
      </c>
      <c r="G49" s="707"/>
      <c r="H49" s="707"/>
      <c r="I49" s="707"/>
      <c r="J49" s="708"/>
      <c r="L49" s="488">
        <f>IF(A49="",0,⑤!K198)</f>
        <v>0</v>
      </c>
      <c r="M49" s="323"/>
      <c r="N49" s="341"/>
      <c r="O49" s="359"/>
      <c r="P49" s="360"/>
      <c r="R49" s="406" t="s">
        <v>235</v>
      </c>
      <c r="S49" s="323"/>
      <c r="T49" s="326"/>
    </row>
    <row r="50" spans="1:20" ht="21" customHeight="1" thickBot="1" x14ac:dyDescent="0.35">
      <c r="A50" s="715"/>
      <c r="B50" s="713"/>
      <c r="C50" s="714"/>
      <c r="D50" s="720"/>
      <c r="E50" s="721"/>
      <c r="F50" s="489"/>
      <c r="G50" s="492">
        <f>IF(A49="",0,MIN(L49,P45))</f>
        <v>0</v>
      </c>
      <c r="H50" s="490"/>
      <c r="I50" s="490"/>
      <c r="J50" s="491"/>
      <c r="L50" s="362">
        <f>⑤!$K$196</f>
        <v>0</v>
      </c>
      <c r="M50" s="338" t="e">
        <f>'10号'!T27</f>
        <v>#N/A</v>
      </c>
      <c r="N50" s="341"/>
      <c r="O50" s="359"/>
      <c r="P50" s="360"/>
      <c r="R50" s="407" t="s">
        <v>236</v>
      </c>
      <c r="S50" s="323"/>
      <c r="T50" s="331"/>
    </row>
    <row r="51" spans="1:20" ht="21" customHeight="1" thickBot="1" x14ac:dyDescent="0.5">
      <c r="A51" s="458"/>
      <c r="B51" s="459" t="s">
        <v>28</v>
      </c>
      <c r="C51" s="576"/>
      <c r="D51" s="722">
        <f>IF($A49="",0,P51)</f>
        <v>0</v>
      </c>
      <c r="E51" s="723"/>
      <c r="F51" s="694" t="s">
        <v>221</v>
      </c>
      <c r="G51" s="695"/>
      <c r="H51" s="695"/>
      <c r="I51" s="696" t="str">
        <f>IF(COUNTIF($J$2,"*法*"),"(3年目以降は24,000円)","")</f>
        <v/>
      </c>
      <c r="J51" s="697"/>
      <c r="L51" s="391"/>
      <c r="M51" s="387"/>
      <c r="N51" s="341"/>
      <c r="O51" s="359"/>
      <c r="P51" s="366">
        <f>IF($A49="",0,IF(T42=13,MIN(Q51,R51-Q43),IF(T51=13,Q51,MAX(IF((Q43+Q51)&gt;=R51,R51-Q43,Q51),0))))</f>
        <v>0</v>
      </c>
      <c r="Q51" s="367" t="e">
        <f>MIN('11号-6'!$O15,R51)</f>
        <v>#N/A</v>
      </c>
      <c r="R51" s="339">
        <f>IF(COUNTIF($J$2,"*法*"),24000,36000)</f>
        <v>36000</v>
      </c>
      <c r="S51" s="324" t="str">
        <f>A49</f>
        <v/>
      </c>
      <c r="T51" s="321" t="str">
        <f>IFERROR(DATEDIF('10号'!$T$10,M50,"M")+1,"")</f>
        <v/>
      </c>
    </row>
    <row r="52" spans="1:20" ht="21" customHeight="1" x14ac:dyDescent="0.25">
      <c r="A52" s="458"/>
      <c r="B52" s="459" t="s">
        <v>268</v>
      </c>
      <c r="C52" s="464"/>
      <c r="D52" s="722">
        <f>IF(A49="",0,N52)</f>
        <v>0</v>
      </c>
      <c r="E52" s="723"/>
      <c r="F52" s="476" t="s">
        <v>271</v>
      </c>
      <c r="G52" s="333"/>
      <c r="H52" s="333"/>
      <c r="I52" s="333"/>
      <c r="J52" s="334"/>
      <c r="L52" s="392"/>
      <c r="M52" s="323">
        <f>COUNTIF($N$16:N52,"&gt;1")</f>
        <v>0</v>
      </c>
      <c r="N52" s="340" t="e">
        <f>MIN(33000,'11号-7'!O15+0)</f>
        <v>#N/A</v>
      </c>
      <c r="O52" s="365"/>
      <c r="P52" s="381" t="s">
        <v>178</v>
      </c>
      <c r="Q52" s="382">
        <f>Q43+P51</f>
        <v>0</v>
      </c>
      <c r="R52" s="323"/>
      <c r="S52" s="323"/>
      <c r="T52" s="332"/>
    </row>
    <row r="53" spans="1:20" ht="21" customHeight="1" thickBot="1" x14ac:dyDescent="0.35">
      <c r="A53" s="465"/>
      <c r="B53" s="736" t="str">
        <f>A49&amp;"月計"</f>
        <v>月計</v>
      </c>
      <c r="C53" s="737"/>
      <c r="D53" s="724">
        <f>SUM(D49:E52)</f>
        <v>0</v>
      </c>
      <c r="E53" s="725"/>
      <c r="F53" s="698"/>
      <c r="G53" s="699"/>
      <c r="H53" s="699"/>
      <c r="I53" s="699"/>
      <c r="J53" s="700"/>
      <c r="L53" s="393"/>
      <c r="M53" s="325"/>
      <c r="N53" s="388"/>
      <c r="O53" s="389"/>
      <c r="P53" s="372"/>
      <c r="Q53" s="373"/>
      <c r="R53" s="325"/>
      <c r="S53" s="325"/>
      <c r="T53" s="327"/>
    </row>
    <row r="54" spans="1:20" s="412" customFormat="1" ht="21.95" customHeight="1" x14ac:dyDescent="0.15">
      <c r="A54" s="727" t="s">
        <v>164</v>
      </c>
      <c r="B54" s="454" t="s">
        <v>1</v>
      </c>
      <c r="C54" s="455"/>
      <c r="D54" s="745">
        <f>SUM(D36,D27,D18,D9,D45)</f>
        <v>0</v>
      </c>
      <c r="E54" s="746"/>
      <c r="F54" s="482"/>
      <c r="G54" s="483"/>
      <c r="H54" s="483"/>
      <c r="I54" s="483"/>
      <c r="J54" s="484"/>
    </row>
    <row r="55" spans="1:20" s="412" customFormat="1" ht="21.95" customHeight="1" x14ac:dyDescent="0.15">
      <c r="A55" s="728"/>
      <c r="B55" s="459" t="s">
        <v>3</v>
      </c>
      <c r="C55" s="460"/>
      <c r="D55" s="730">
        <f>L10+L19+L28+L37+L46</f>
        <v>0</v>
      </c>
      <c r="E55" s="731"/>
      <c r="F55" s="485"/>
      <c r="G55" s="486"/>
      <c r="H55" s="486"/>
      <c r="I55" s="486"/>
      <c r="J55" s="487"/>
    </row>
    <row r="56" spans="1:20" ht="21.95" customHeight="1" x14ac:dyDescent="0.3">
      <c r="A56" s="728"/>
      <c r="B56" s="459" t="s">
        <v>4</v>
      </c>
      <c r="C56" s="460"/>
      <c r="D56" s="730">
        <f t="shared" ref="D56" si="0">L11+L20+L29+L38+L47</f>
        <v>0</v>
      </c>
      <c r="E56" s="731"/>
      <c r="F56" s="485"/>
      <c r="G56" s="486"/>
      <c r="H56" s="486"/>
      <c r="I56" s="486"/>
      <c r="J56" s="487"/>
      <c r="N56" s="280"/>
    </row>
    <row r="57" spans="1:20" ht="21" x14ac:dyDescent="0.3">
      <c r="A57" s="728"/>
      <c r="B57" s="459" t="s">
        <v>267</v>
      </c>
      <c r="C57" s="460"/>
      <c r="D57" s="730">
        <f>L12+L21+L30+L39+L48</f>
        <v>0</v>
      </c>
      <c r="E57" s="731"/>
      <c r="F57" s="485"/>
      <c r="G57" s="486"/>
      <c r="H57" s="486"/>
      <c r="I57" s="486"/>
      <c r="J57" s="487"/>
    </row>
    <row r="58" spans="1:20" ht="21" x14ac:dyDescent="0.3">
      <c r="A58" s="728"/>
      <c r="B58" s="709" t="s">
        <v>25</v>
      </c>
      <c r="C58" s="710"/>
      <c r="D58" s="732">
        <f>D13+D22+D31+D40+D49</f>
        <v>0</v>
      </c>
      <c r="E58" s="733"/>
      <c r="F58" s="701"/>
      <c r="G58" s="702"/>
      <c r="H58" s="703"/>
      <c r="I58" s="704"/>
      <c r="J58" s="705"/>
    </row>
    <row r="59" spans="1:20" ht="21" x14ac:dyDescent="0.3">
      <c r="A59" s="728"/>
      <c r="B59" s="459" t="s">
        <v>28</v>
      </c>
      <c r="C59" s="464"/>
      <c r="D59" s="730">
        <f>IF(A13="",0,SUM(D15,D24,D33,D42,D51))</f>
        <v>0</v>
      </c>
      <c r="E59" s="731"/>
      <c r="F59" s="701"/>
      <c r="G59" s="702"/>
      <c r="H59" s="703"/>
      <c r="I59" s="704"/>
      <c r="J59" s="705"/>
    </row>
    <row r="60" spans="1:20" ht="21" x14ac:dyDescent="0.3">
      <c r="A60" s="728"/>
      <c r="B60" s="459" t="s">
        <v>268</v>
      </c>
      <c r="C60" s="464"/>
      <c r="D60" s="730">
        <f>SUM(D43,D34,D25,D16,D52)</f>
        <v>0</v>
      </c>
      <c r="E60" s="731"/>
      <c r="F60" s="335"/>
      <c r="G60" s="466"/>
      <c r="H60" s="466"/>
      <c r="I60" s="466"/>
      <c r="J60" s="467"/>
    </row>
    <row r="61" spans="1:20" ht="21.75" thickBot="1" x14ac:dyDescent="0.35">
      <c r="A61" s="729"/>
      <c r="B61" s="736" t="s">
        <v>29</v>
      </c>
      <c r="C61" s="737"/>
      <c r="D61" s="724">
        <f>SUM(D58:E60)</f>
        <v>0</v>
      </c>
      <c r="E61" s="725"/>
      <c r="F61" s="468"/>
      <c r="G61" s="469"/>
      <c r="H61" s="469"/>
      <c r="I61" s="469"/>
      <c r="J61" s="470"/>
    </row>
    <row r="62" spans="1:20" ht="21" x14ac:dyDescent="0.3">
      <c r="A62" s="471"/>
      <c r="B62" s="472"/>
      <c r="C62" s="472"/>
      <c r="D62" s="473"/>
      <c r="E62" s="473"/>
      <c r="F62" s="472"/>
      <c r="G62" s="474"/>
      <c r="H62" s="474"/>
      <c r="I62" s="474"/>
      <c r="J62" s="475"/>
    </row>
    <row r="63" spans="1:20" ht="21" x14ac:dyDescent="0.3">
      <c r="A63" s="747"/>
      <c r="B63" s="747"/>
      <c r="C63" s="747"/>
      <c r="D63" s="747"/>
      <c r="E63" s="747"/>
      <c r="F63" s="747"/>
      <c r="G63" s="747"/>
      <c r="H63" s="747"/>
      <c r="I63" s="747"/>
      <c r="J63" s="747"/>
    </row>
    <row r="64" spans="1:20" ht="21" x14ac:dyDescent="0.3">
      <c r="A64" s="747"/>
      <c r="B64" s="747"/>
      <c r="C64" s="747"/>
      <c r="D64" s="747"/>
      <c r="E64" s="747"/>
      <c r="F64" s="747"/>
      <c r="G64" s="747"/>
      <c r="H64" s="747"/>
      <c r="I64" s="747"/>
      <c r="J64" s="747"/>
    </row>
    <row r="65" spans="1:10" ht="21" x14ac:dyDescent="0.3">
      <c r="A65" s="318"/>
      <c r="B65" s="318"/>
      <c r="C65" s="318"/>
      <c r="D65" s="318"/>
      <c r="E65" s="318"/>
      <c r="F65" s="318"/>
      <c r="G65" s="318"/>
      <c r="H65" s="319"/>
      <c r="I65" s="319"/>
      <c r="J65" s="293"/>
    </row>
  </sheetData>
  <sheetProtection password="9DB1" sheet="1" objects="1" scenarios="1" selectLockedCells="1" selectUnlockedCells="1"/>
  <mergeCells count="96">
    <mergeCell ref="D51:E51"/>
    <mergeCell ref="F51:H51"/>
    <mergeCell ref="I51:J51"/>
    <mergeCell ref="D52:E52"/>
    <mergeCell ref="B53:C53"/>
    <mergeCell ref="D53:E53"/>
    <mergeCell ref="F53:J53"/>
    <mergeCell ref="D45:E45"/>
    <mergeCell ref="D46:E46"/>
    <mergeCell ref="D47:E47"/>
    <mergeCell ref="D48:E48"/>
    <mergeCell ref="A49:A50"/>
    <mergeCell ref="B49:C50"/>
    <mergeCell ref="D49:E50"/>
    <mergeCell ref="A31:A32"/>
    <mergeCell ref="B35:C35"/>
    <mergeCell ref="D43:E43"/>
    <mergeCell ref="B44:C44"/>
    <mergeCell ref="D24:E24"/>
    <mergeCell ref="D30:E30"/>
    <mergeCell ref="B40:C41"/>
    <mergeCell ref="B13:C14"/>
    <mergeCell ref="A63:J64"/>
    <mergeCell ref="F40:J40"/>
    <mergeCell ref="F31:J31"/>
    <mergeCell ref="F22:J22"/>
    <mergeCell ref="F13:J13"/>
    <mergeCell ref="D31:E32"/>
    <mergeCell ref="D20:E20"/>
    <mergeCell ref="D16:E16"/>
    <mergeCell ref="D18:E18"/>
    <mergeCell ref="F24:H24"/>
    <mergeCell ref="I24:J24"/>
    <mergeCell ref="A13:A14"/>
    <mergeCell ref="D44:E44"/>
    <mergeCell ref="B61:C61"/>
    <mergeCell ref="A22:A23"/>
    <mergeCell ref="D55:E55"/>
    <mergeCell ref="D57:E57"/>
    <mergeCell ref="C5:J5"/>
    <mergeCell ref="D8:E8"/>
    <mergeCell ref="D9:E9"/>
    <mergeCell ref="D10:E10"/>
    <mergeCell ref="C6:J6"/>
    <mergeCell ref="B17:C17"/>
    <mergeCell ref="B8:C8"/>
    <mergeCell ref="D39:E39"/>
    <mergeCell ref="F8:J8"/>
    <mergeCell ref="D29:E29"/>
    <mergeCell ref="D19:E19"/>
    <mergeCell ref="D25:E25"/>
    <mergeCell ref="F26:J26"/>
    <mergeCell ref="D54:E54"/>
    <mergeCell ref="B22:C23"/>
    <mergeCell ref="B26:C26"/>
    <mergeCell ref="F15:H15"/>
    <mergeCell ref="I15:J15"/>
    <mergeCell ref="F17:J17"/>
    <mergeCell ref="D13:E14"/>
    <mergeCell ref="D15:E15"/>
    <mergeCell ref="D11:E11"/>
    <mergeCell ref="D33:E33"/>
    <mergeCell ref="D21:E21"/>
    <mergeCell ref="D28:E28"/>
    <mergeCell ref="D22:E23"/>
    <mergeCell ref="D27:E27"/>
    <mergeCell ref="D26:E26"/>
    <mergeCell ref="D12:E12"/>
    <mergeCell ref="D17:E17"/>
    <mergeCell ref="B58:C58"/>
    <mergeCell ref="B31:C32"/>
    <mergeCell ref="A40:A41"/>
    <mergeCell ref="D36:E36"/>
    <mergeCell ref="D40:E41"/>
    <mergeCell ref="D34:E34"/>
    <mergeCell ref="D35:E35"/>
    <mergeCell ref="D37:E37"/>
    <mergeCell ref="D38:E38"/>
    <mergeCell ref="A54:A61"/>
    <mergeCell ref="D61:E61"/>
    <mergeCell ref="D60:E60"/>
    <mergeCell ref="D58:E58"/>
    <mergeCell ref="D42:E42"/>
    <mergeCell ref="D59:E59"/>
    <mergeCell ref="D56:E56"/>
    <mergeCell ref="F33:H33"/>
    <mergeCell ref="I33:J33"/>
    <mergeCell ref="F35:J35"/>
    <mergeCell ref="F59:G59"/>
    <mergeCell ref="H59:J59"/>
    <mergeCell ref="F42:H42"/>
    <mergeCell ref="I42:J42"/>
    <mergeCell ref="F44:J44"/>
    <mergeCell ref="F58:G58"/>
    <mergeCell ref="H58:J58"/>
    <mergeCell ref="F49:J49"/>
  </mergeCells>
  <phoneticPr fontId="2"/>
  <printOptions horizontalCentered="1" verticalCentered="1"/>
  <pageMargins left="0.15748031496062992" right="0.15748031496062992" top="0.27559055118110237" bottom="0.27559055118110237" header="0.15748031496062992" footer="0.15748031496062992"/>
  <pageSetup paperSize="9" scale="65" orientation="portrait" horizontalDpi="1200" verticalDpi="1200"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pageSetUpPr fitToPage="1"/>
  </sheetPr>
  <dimension ref="A1:AU199"/>
  <sheetViews>
    <sheetView showGridLines="0" view="pageBreakPreview" zoomScale="70" zoomScaleNormal="70" zoomScaleSheetLayoutView="70" workbookViewId="0">
      <selection activeCell="D10" sqref="D10:X12"/>
    </sheetView>
  </sheetViews>
  <sheetFormatPr defaultRowHeight="13.5" x14ac:dyDescent="0.15"/>
  <cols>
    <col min="1" max="1" width="3.125" style="11" customWidth="1"/>
    <col min="2" max="2" width="3.875" style="11" customWidth="1"/>
    <col min="3" max="3" width="6"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4" width="10.125" style="11" customWidth="1"/>
    <col min="25" max="25" width="1.625" style="17" customWidth="1"/>
    <col min="26" max="26" width="3.625" style="17" hidden="1" customWidth="1"/>
    <col min="27" max="27" width="4.375" style="17" hidden="1" customWidth="1"/>
    <col min="28" max="28" width="3.625" style="17" hidden="1" customWidth="1"/>
    <col min="29" max="29" width="2.375" style="17" hidden="1" customWidth="1"/>
    <col min="30" max="30" width="15" style="196" hidden="1" customWidth="1"/>
    <col min="31" max="31" width="16.5" style="197" hidden="1" customWidth="1"/>
    <col min="32" max="32" width="5" style="17" hidden="1" customWidth="1"/>
    <col min="33" max="33" width="3.125" style="17" hidden="1" customWidth="1"/>
    <col min="34" max="34" width="3" style="17" hidden="1" customWidth="1"/>
    <col min="35" max="36" width="3.125" style="17" hidden="1" customWidth="1"/>
    <col min="37" max="37" width="17.125" style="17" customWidth="1"/>
    <col min="38" max="42" width="9" style="17" customWidth="1"/>
    <col min="43" max="16384" width="9" style="17"/>
  </cols>
  <sheetData>
    <row r="1" spans="1:42" ht="16.5" customHeight="1" x14ac:dyDescent="0.15">
      <c r="A1" s="140"/>
      <c r="AP1" s="17" t="str">
        <f>IF(F1&gt;=60,INT(F1/60)&amp;"時間","")&amp;IF(MOD(F1,60)&lt;&gt;0,INT(MOD(F1,60))&amp;"分","")</f>
        <v/>
      </c>
    </row>
    <row r="2" spans="1:42" ht="122.25" customHeight="1" x14ac:dyDescent="0.15">
      <c r="AC2" s="220" t="e">
        <f>WEEKDAY(AD2)</f>
        <v>#VALUE!</v>
      </c>
      <c r="AD2" s="221" t="str">
        <f>'10号'!T23</f>
        <v/>
      </c>
      <c r="AE2" s="222" t="e">
        <f>WEEKDAY(AD2)</f>
        <v>#VALUE!</v>
      </c>
      <c r="AF2" s="223" t="e">
        <f>IF(AE2=1,"日",IF(AE2=2,"月",IF(AE2=3,"火",IF(AE2=4,"水",IF(AE2=5,"木",IF(AE2=6,"金",IF(AE2=7,"土","")))))))</f>
        <v>#VALUE!</v>
      </c>
    </row>
    <row r="3" spans="1:42" ht="14.25" x14ac:dyDescent="0.15">
      <c r="A3" s="152"/>
      <c r="B3" s="152"/>
      <c r="C3" s="122"/>
      <c r="D3" s="123"/>
      <c r="E3" s="123"/>
      <c r="F3" s="123"/>
      <c r="G3" s="152"/>
      <c r="H3" s="123"/>
      <c r="I3" s="124"/>
      <c r="J3" s="125"/>
      <c r="K3" s="125"/>
      <c r="L3" s="125"/>
      <c r="M3" s="125"/>
      <c r="N3" s="125"/>
      <c r="O3" s="125"/>
      <c r="P3" s="152"/>
      <c r="Q3" s="152"/>
      <c r="R3" s="152"/>
      <c r="S3" s="152"/>
      <c r="T3" s="152"/>
      <c r="U3" s="152"/>
      <c r="V3" s="152"/>
      <c r="W3" s="152"/>
      <c r="X3" s="152"/>
      <c r="AD3" s="197"/>
    </row>
    <row r="4" spans="1:42" ht="21" x14ac:dyDescent="0.15">
      <c r="A4" s="152"/>
      <c r="B4" s="152"/>
      <c r="C4" s="84" t="str">
        <f>IF(COUNTIF('10号'!$A$6,"*被*"),"様式被第１１号－２","様式研第１１号－２")</f>
        <v>様式研第１１号－２</v>
      </c>
      <c r="D4" s="123"/>
      <c r="E4" s="123"/>
      <c r="F4" s="123"/>
      <c r="G4" s="123"/>
      <c r="H4" s="123"/>
      <c r="I4" s="152"/>
      <c r="J4" s="152"/>
      <c r="K4" s="152"/>
      <c r="L4" s="152"/>
      <c r="M4" s="152"/>
      <c r="N4" s="152"/>
      <c r="O4" s="152"/>
      <c r="P4" s="127"/>
      <c r="Q4" s="127"/>
      <c r="R4" s="152"/>
      <c r="S4" s="152"/>
      <c r="T4" s="152"/>
      <c r="U4" s="152"/>
      <c r="V4" s="152"/>
      <c r="W4" s="152"/>
      <c r="X4" s="152"/>
      <c r="AD4" s="197"/>
      <c r="AE4" s="17" t="str">
        <f>CONCATENATE("【様式",IF(COUNTIF('10号'!A5,"*被*"),"被","研"),"第１０号】の４行目の「回」を、選択していない可能性があります。",CHAR(10),"申請回を選択してください。日付が反映されます。")</f>
        <v>【様式研第１０号】の４行目の「回」を、選択していない可能性があります。
申請回を選択してください。日付が反映されます。</v>
      </c>
    </row>
    <row r="5" spans="1:42" ht="16.5" customHeight="1" x14ac:dyDescent="0.2">
      <c r="A5" s="152"/>
      <c r="B5" s="152"/>
      <c r="C5" s="181" t="s">
        <v>141</v>
      </c>
      <c r="D5" s="182"/>
      <c r="E5" s="182"/>
      <c r="F5" s="182"/>
      <c r="G5" s="182"/>
      <c r="H5" s="182"/>
      <c r="I5" s="152"/>
      <c r="J5" s="787" t="str">
        <f>IF('10号'!T23="","（ 平成　　年　　月 ）",'10号'!T23)</f>
        <v>（ 平成　　年　　月 ）</v>
      </c>
      <c r="K5" s="787"/>
      <c r="L5" s="787"/>
      <c r="M5" s="787"/>
      <c r="N5" s="787"/>
      <c r="O5" s="787"/>
      <c r="P5" s="787"/>
      <c r="Q5" s="597" t="str">
        <f>IF('10号'!$E$20="","",'10号'!$E$20)</f>
        <v/>
      </c>
      <c r="R5" s="152"/>
      <c r="S5" s="152"/>
      <c r="T5" s="152"/>
      <c r="U5" s="152"/>
      <c r="V5" s="152"/>
      <c r="W5" s="152"/>
      <c r="X5" s="152"/>
      <c r="AD5" s="197"/>
    </row>
    <row r="6" spans="1:42" ht="4.5" customHeight="1" x14ac:dyDescent="0.15">
      <c r="A6" s="152"/>
      <c r="B6" s="152"/>
      <c r="C6" s="130"/>
      <c r="D6" s="131"/>
      <c r="E6" s="131"/>
      <c r="F6" s="131"/>
      <c r="G6" s="131"/>
      <c r="H6" s="131"/>
      <c r="I6" s="131"/>
      <c r="J6" s="132"/>
      <c r="K6" s="131"/>
      <c r="L6" s="131"/>
      <c r="M6" s="131"/>
      <c r="N6" s="131"/>
      <c r="O6" s="131"/>
      <c r="P6" s="131"/>
      <c r="Q6" s="131"/>
      <c r="R6" s="152"/>
      <c r="S6" s="152"/>
      <c r="T6" s="152"/>
      <c r="U6" s="152"/>
      <c r="V6" s="152"/>
      <c r="W6" s="152"/>
      <c r="X6" s="152"/>
      <c r="AD6" s="197"/>
      <c r="AE6" s="196"/>
      <c r="AF6" s="201"/>
    </row>
    <row r="7" spans="1:42" ht="16.5" customHeight="1" x14ac:dyDescent="0.15">
      <c r="A7" s="152"/>
      <c r="B7" s="152"/>
      <c r="C7" s="306"/>
      <c r="D7" s="152"/>
      <c r="E7" s="152"/>
      <c r="F7" s="152"/>
      <c r="G7" s="152"/>
      <c r="H7" s="152"/>
      <c r="I7" s="152"/>
      <c r="J7" s="152"/>
      <c r="K7" s="152"/>
      <c r="L7" s="152"/>
      <c r="M7" s="152"/>
      <c r="N7" s="152"/>
      <c r="O7" s="152"/>
      <c r="P7" s="152"/>
      <c r="Q7" s="152"/>
      <c r="R7" s="571" t="str">
        <f>J5</f>
        <v>（ 平成　　年　　月 ）</v>
      </c>
      <c r="S7" s="570"/>
      <c r="T7" s="570"/>
      <c r="U7" s="570"/>
      <c r="V7" s="570"/>
      <c r="W7" s="152"/>
      <c r="X7" s="152"/>
      <c r="AD7" s="197"/>
      <c r="AG7" s="226"/>
      <c r="AK7" s="202"/>
      <c r="AM7" s="202"/>
    </row>
    <row r="8" spans="1:42" ht="14.25" customHeight="1" x14ac:dyDescent="0.15">
      <c r="A8" s="861" t="s">
        <v>291</v>
      </c>
      <c r="B8" s="862"/>
      <c r="C8" s="867" t="s">
        <v>329</v>
      </c>
      <c r="D8" s="563"/>
      <c r="E8" s="771" t="s">
        <v>186</v>
      </c>
      <c r="F8" s="563"/>
      <c r="G8" s="773" t="s">
        <v>187</v>
      </c>
      <c r="H8" s="774"/>
      <c r="I8" s="563"/>
      <c r="J8" s="771" t="s">
        <v>186</v>
      </c>
      <c r="K8" s="563"/>
      <c r="L8" s="773" t="s">
        <v>188</v>
      </c>
      <c r="M8" s="777"/>
      <c r="N8" s="768" t="s">
        <v>189</v>
      </c>
      <c r="O8" s="564"/>
      <c r="P8" s="568">
        <f>IF(OR(A8="",D8="",I8=""),0,FLOOR(IF(I8&lt;D8,TIME(I8,K8,1)+1,TIME(I8,K8,1))-TIME(D8,F8,0)-TIME(0,O8,0),"0:15"))</f>
        <v>0</v>
      </c>
      <c r="Q8" s="779" t="s">
        <v>290</v>
      </c>
      <c r="R8" s="774"/>
      <c r="S8" s="554"/>
      <c r="T8" s="780" t="s">
        <v>135</v>
      </c>
      <c r="U8" s="760" t="s">
        <v>328</v>
      </c>
      <c r="V8" s="761"/>
      <c r="W8" s="764"/>
      <c r="X8" s="765"/>
      <c r="AD8" s="197"/>
      <c r="AG8" s="226"/>
    </row>
    <row r="9" spans="1:42" ht="14.25" customHeight="1" x14ac:dyDescent="0.15">
      <c r="A9" s="863"/>
      <c r="B9" s="864"/>
      <c r="C9" s="868"/>
      <c r="D9" s="565"/>
      <c r="E9" s="772"/>
      <c r="F9" s="565"/>
      <c r="G9" s="775"/>
      <c r="H9" s="776"/>
      <c r="I9" s="565"/>
      <c r="J9" s="772"/>
      <c r="K9" s="565"/>
      <c r="L9" s="775"/>
      <c r="M9" s="778"/>
      <c r="N9" s="769"/>
      <c r="O9" s="566"/>
      <c r="P9" s="569">
        <f>IF(OR(A8="",D9="",I9=""),0,FLOOR(IF(I9&lt;D9,TIME(I9,K9,1)+1,TIME(I9,K9,1))-TIME(D9,F9,0)-TIME(0,O9,0),"0:15"))</f>
        <v>0</v>
      </c>
      <c r="Q9" s="762"/>
      <c r="R9" s="776"/>
      <c r="S9" s="553"/>
      <c r="T9" s="781"/>
      <c r="U9" s="762"/>
      <c r="V9" s="763"/>
      <c r="W9" s="766"/>
      <c r="X9" s="767"/>
      <c r="AD9" s="197"/>
      <c r="AG9" s="226"/>
    </row>
    <row r="10" spans="1:42" ht="20.25" customHeight="1" x14ac:dyDescent="0.15">
      <c r="A10" s="863"/>
      <c r="B10" s="864"/>
      <c r="C10" s="748" t="s">
        <v>327</v>
      </c>
      <c r="D10" s="751"/>
      <c r="E10" s="752"/>
      <c r="F10" s="752"/>
      <c r="G10" s="752"/>
      <c r="H10" s="752"/>
      <c r="I10" s="752"/>
      <c r="J10" s="752"/>
      <c r="K10" s="752"/>
      <c r="L10" s="752"/>
      <c r="M10" s="752"/>
      <c r="N10" s="752"/>
      <c r="O10" s="752"/>
      <c r="P10" s="752"/>
      <c r="Q10" s="752"/>
      <c r="R10" s="752"/>
      <c r="S10" s="752"/>
      <c r="T10" s="752"/>
      <c r="U10" s="752"/>
      <c r="V10" s="752"/>
      <c r="W10" s="752"/>
      <c r="X10" s="753"/>
      <c r="AB10" s="191"/>
      <c r="AC10" s="204"/>
      <c r="AD10" s="205"/>
      <c r="AE10" s="206"/>
      <c r="AF10" s="203"/>
      <c r="AG10" s="226"/>
      <c r="AK10" s="207"/>
      <c r="AL10" s="208"/>
      <c r="AM10" s="207"/>
      <c r="AO10" s="209"/>
    </row>
    <row r="11" spans="1:42" ht="20.25" customHeight="1" x14ac:dyDescent="0.15">
      <c r="A11" s="863"/>
      <c r="B11" s="864"/>
      <c r="C11" s="749"/>
      <c r="D11" s="754"/>
      <c r="E11" s="755"/>
      <c r="F11" s="755"/>
      <c r="G11" s="755"/>
      <c r="H11" s="755"/>
      <c r="I11" s="755"/>
      <c r="J11" s="755"/>
      <c r="K11" s="755"/>
      <c r="L11" s="755"/>
      <c r="M11" s="755"/>
      <c r="N11" s="755"/>
      <c r="O11" s="755"/>
      <c r="P11" s="755"/>
      <c r="Q11" s="755"/>
      <c r="R11" s="755"/>
      <c r="S11" s="755"/>
      <c r="T11" s="755"/>
      <c r="U11" s="755"/>
      <c r="V11" s="755"/>
      <c r="W11" s="755"/>
      <c r="X11" s="756"/>
      <c r="AB11" s="191"/>
      <c r="AC11" s="204"/>
      <c r="AD11" s="205"/>
      <c r="AE11" s="206"/>
      <c r="AF11" s="203"/>
      <c r="AK11" s="207"/>
      <c r="AL11" s="210"/>
      <c r="AM11" s="207"/>
      <c r="AO11" s="209"/>
    </row>
    <row r="12" spans="1:42" ht="20.25" customHeight="1" x14ac:dyDescent="0.15">
      <c r="A12" s="865"/>
      <c r="B12" s="866"/>
      <c r="C12" s="750"/>
      <c r="D12" s="757"/>
      <c r="E12" s="758"/>
      <c r="F12" s="758"/>
      <c r="G12" s="758"/>
      <c r="H12" s="758"/>
      <c r="I12" s="758"/>
      <c r="J12" s="758"/>
      <c r="K12" s="758"/>
      <c r="L12" s="758"/>
      <c r="M12" s="758"/>
      <c r="N12" s="758"/>
      <c r="O12" s="758"/>
      <c r="P12" s="758"/>
      <c r="Q12" s="758"/>
      <c r="R12" s="758"/>
      <c r="S12" s="758"/>
      <c r="T12" s="758"/>
      <c r="U12" s="758"/>
      <c r="V12" s="758"/>
      <c r="W12" s="758"/>
      <c r="X12" s="759"/>
      <c r="AB12" s="191"/>
      <c r="AC12" s="204"/>
      <c r="AD12" s="205"/>
      <c r="AE12" s="206"/>
      <c r="AF12" s="203"/>
      <c r="AK12" s="207"/>
      <c r="AL12" s="210"/>
      <c r="AM12" s="207"/>
      <c r="AO12" s="209"/>
    </row>
    <row r="13" spans="1:42" ht="14.25" customHeight="1" x14ac:dyDescent="0.15">
      <c r="A13" s="861" t="s">
        <v>292</v>
      </c>
      <c r="B13" s="862"/>
      <c r="C13" s="760" t="s">
        <v>329</v>
      </c>
      <c r="D13" s="563"/>
      <c r="E13" s="771" t="s">
        <v>186</v>
      </c>
      <c r="F13" s="563"/>
      <c r="G13" s="773" t="s">
        <v>187</v>
      </c>
      <c r="H13" s="774"/>
      <c r="I13" s="563"/>
      <c r="J13" s="771" t="s">
        <v>186</v>
      </c>
      <c r="K13" s="563"/>
      <c r="L13" s="773" t="s">
        <v>188</v>
      </c>
      <c r="M13" s="777"/>
      <c r="N13" s="768" t="s">
        <v>189</v>
      </c>
      <c r="O13" s="564"/>
      <c r="P13" s="568">
        <f>IF(OR(A13="",D13="",I13=""),0,FLOOR(IF(I13&lt;D13,TIME(I13,K13,1)+1,TIME(I13,K13,1))-TIME(D13,F13,0)-TIME(0,O13,0),"0:15"))</f>
        <v>0</v>
      </c>
      <c r="Q13" s="779" t="s">
        <v>290</v>
      </c>
      <c r="R13" s="774"/>
      <c r="S13" s="554"/>
      <c r="T13" s="780" t="s">
        <v>135</v>
      </c>
      <c r="U13" s="760" t="s">
        <v>328</v>
      </c>
      <c r="V13" s="761"/>
      <c r="W13" s="764"/>
      <c r="X13" s="765"/>
      <c r="AB13" s="191"/>
      <c r="AC13" s="204"/>
      <c r="AD13" s="205"/>
      <c r="AE13" s="206"/>
      <c r="AF13" s="203"/>
      <c r="AK13" s="207"/>
      <c r="AL13" s="210"/>
      <c r="AM13" s="207"/>
      <c r="AO13" s="209"/>
    </row>
    <row r="14" spans="1:42" ht="14.25" customHeight="1" x14ac:dyDescent="0.15">
      <c r="A14" s="863"/>
      <c r="B14" s="864"/>
      <c r="C14" s="770"/>
      <c r="D14" s="565"/>
      <c r="E14" s="772"/>
      <c r="F14" s="565"/>
      <c r="G14" s="775"/>
      <c r="H14" s="776"/>
      <c r="I14" s="565"/>
      <c r="J14" s="772"/>
      <c r="K14" s="565"/>
      <c r="L14" s="775"/>
      <c r="M14" s="778"/>
      <c r="N14" s="769"/>
      <c r="O14" s="566"/>
      <c r="P14" s="569">
        <f>IF(OR(A13="",D14="",I14=""),0,FLOOR(IF(I14&lt;D14,TIME(I14,K14,1)+1,TIME(I14,K14,1))-TIME(D14,F14,0)-TIME(0,O14,0),"0:15"))</f>
        <v>0</v>
      </c>
      <c r="Q14" s="762"/>
      <c r="R14" s="776"/>
      <c r="S14" s="553"/>
      <c r="T14" s="781"/>
      <c r="U14" s="762"/>
      <c r="V14" s="763"/>
      <c r="W14" s="766"/>
      <c r="X14" s="767"/>
      <c r="AB14" s="191"/>
      <c r="AC14" s="204"/>
      <c r="AD14" s="205"/>
      <c r="AE14" s="206"/>
      <c r="AK14" s="207"/>
      <c r="AL14" s="210"/>
      <c r="AM14" s="207"/>
      <c r="AO14" s="209"/>
    </row>
    <row r="15" spans="1:42" ht="20.25" customHeight="1" x14ac:dyDescent="0.15">
      <c r="A15" s="863"/>
      <c r="B15" s="864"/>
      <c r="C15" s="748" t="s">
        <v>327</v>
      </c>
      <c r="D15" s="751"/>
      <c r="E15" s="752"/>
      <c r="F15" s="752"/>
      <c r="G15" s="752"/>
      <c r="H15" s="752"/>
      <c r="I15" s="752"/>
      <c r="J15" s="752"/>
      <c r="K15" s="752"/>
      <c r="L15" s="752"/>
      <c r="M15" s="752"/>
      <c r="N15" s="752"/>
      <c r="O15" s="752"/>
      <c r="P15" s="752"/>
      <c r="Q15" s="752"/>
      <c r="R15" s="752"/>
      <c r="S15" s="752"/>
      <c r="T15" s="752"/>
      <c r="U15" s="752"/>
      <c r="V15" s="752"/>
      <c r="W15" s="752"/>
      <c r="X15" s="753"/>
    </row>
    <row r="16" spans="1:42" ht="20.25" customHeight="1" x14ac:dyDescent="0.15">
      <c r="A16" s="863"/>
      <c r="B16" s="864"/>
      <c r="C16" s="749"/>
      <c r="D16" s="754"/>
      <c r="E16" s="755"/>
      <c r="F16" s="755"/>
      <c r="G16" s="755"/>
      <c r="H16" s="755"/>
      <c r="I16" s="755"/>
      <c r="J16" s="755"/>
      <c r="K16" s="755"/>
      <c r="L16" s="755"/>
      <c r="M16" s="755"/>
      <c r="N16" s="755"/>
      <c r="O16" s="755"/>
      <c r="P16" s="755"/>
      <c r="Q16" s="755"/>
      <c r="R16" s="755"/>
      <c r="S16" s="755"/>
      <c r="T16" s="755"/>
      <c r="U16" s="755"/>
      <c r="V16" s="755"/>
      <c r="W16" s="755"/>
      <c r="X16" s="756"/>
    </row>
    <row r="17" spans="1:32" ht="20.25" customHeight="1" x14ac:dyDescent="0.15">
      <c r="A17" s="865"/>
      <c r="B17" s="866"/>
      <c r="C17" s="750"/>
      <c r="D17" s="757"/>
      <c r="E17" s="758"/>
      <c r="F17" s="758"/>
      <c r="G17" s="758"/>
      <c r="H17" s="758"/>
      <c r="I17" s="758"/>
      <c r="J17" s="758"/>
      <c r="K17" s="758"/>
      <c r="L17" s="758"/>
      <c r="M17" s="758"/>
      <c r="N17" s="758"/>
      <c r="O17" s="758"/>
      <c r="P17" s="758"/>
      <c r="Q17" s="758"/>
      <c r="R17" s="758"/>
      <c r="S17" s="758"/>
      <c r="T17" s="758"/>
      <c r="U17" s="758"/>
      <c r="V17" s="758"/>
      <c r="W17" s="758"/>
      <c r="X17" s="759"/>
    </row>
    <row r="18" spans="1:32" ht="14.25" customHeight="1" x14ac:dyDescent="0.15">
      <c r="A18" s="861" t="s">
        <v>293</v>
      </c>
      <c r="B18" s="862"/>
      <c r="C18" s="760" t="s">
        <v>329</v>
      </c>
      <c r="D18" s="563"/>
      <c r="E18" s="771" t="s">
        <v>186</v>
      </c>
      <c r="F18" s="563"/>
      <c r="G18" s="773" t="s">
        <v>187</v>
      </c>
      <c r="H18" s="774"/>
      <c r="I18" s="563"/>
      <c r="J18" s="771" t="s">
        <v>186</v>
      </c>
      <c r="K18" s="563"/>
      <c r="L18" s="773" t="s">
        <v>188</v>
      </c>
      <c r="M18" s="777"/>
      <c r="N18" s="768" t="s">
        <v>189</v>
      </c>
      <c r="O18" s="564"/>
      <c r="P18" s="568">
        <f>IF(OR(A18="",D18="",I18=""),0,FLOOR(IF(I18&lt;D18,TIME(I18,K18,1)+1,TIME(I18,K18,1))-TIME(D18,F18,0)-TIME(0,O18,0),"0:15"))</f>
        <v>0</v>
      </c>
      <c r="Q18" s="779" t="s">
        <v>290</v>
      </c>
      <c r="R18" s="774"/>
      <c r="S18" s="554"/>
      <c r="T18" s="780" t="s">
        <v>135</v>
      </c>
      <c r="U18" s="760" t="s">
        <v>328</v>
      </c>
      <c r="V18" s="761"/>
      <c r="W18" s="764"/>
      <c r="X18" s="765"/>
    </row>
    <row r="19" spans="1:32" ht="14.25" customHeight="1" x14ac:dyDescent="0.15">
      <c r="A19" s="863"/>
      <c r="B19" s="864"/>
      <c r="C19" s="770"/>
      <c r="D19" s="565"/>
      <c r="E19" s="772"/>
      <c r="F19" s="565"/>
      <c r="G19" s="775"/>
      <c r="H19" s="776"/>
      <c r="I19" s="565"/>
      <c r="J19" s="772"/>
      <c r="K19" s="565"/>
      <c r="L19" s="775"/>
      <c r="M19" s="778"/>
      <c r="N19" s="769"/>
      <c r="O19" s="566"/>
      <c r="P19" s="569">
        <f>IF(OR(A18="",D19="",I19=""),0,FLOOR(IF(I19&lt;D19,TIME(I19,K19,1)+1,TIME(I19,K19,1))-TIME(D19,F19,0)-TIME(0,O19,0),"0:15"))</f>
        <v>0</v>
      </c>
      <c r="Q19" s="762"/>
      <c r="R19" s="776"/>
      <c r="S19" s="553"/>
      <c r="T19" s="781"/>
      <c r="U19" s="762"/>
      <c r="V19" s="763"/>
      <c r="W19" s="766"/>
      <c r="X19" s="767"/>
    </row>
    <row r="20" spans="1:32" ht="20.25" customHeight="1" x14ac:dyDescent="0.15">
      <c r="A20" s="863"/>
      <c r="B20" s="864"/>
      <c r="C20" s="748" t="s">
        <v>327</v>
      </c>
      <c r="D20" s="751"/>
      <c r="E20" s="752"/>
      <c r="F20" s="752"/>
      <c r="G20" s="752"/>
      <c r="H20" s="752"/>
      <c r="I20" s="752"/>
      <c r="J20" s="752"/>
      <c r="K20" s="752"/>
      <c r="L20" s="752"/>
      <c r="M20" s="752"/>
      <c r="N20" s="752"/>
      <c r="O20" s="752"/>
      <c r="P20" s="752"/>
      <c r="Q20" s="752"/>
      <c r="R20" s="752"/>
      <c r="S20" s="752"/>
      <c r="T20" s="752"/>
      <c r="U20" s="752"/>
      <c r="V20" s="752"/>
      <c r="W20" s="752"/>
      <c r="X20" s="753"/>
    </row>
    <row r="21" spans="1:32" ht="20.25" customHeight="1" x14ac:dyDescent="0.15">
      <c r="A21" s="863"/>
      <c r="B21" s="864"/>
      <c r="C21" s="749"/>
      <c r="D21" s="754"/>
      <c r="E21" s="755"/>
      <c r="F21" s="755"/>
      <c r="G21" s="755"/>
      <c r="H21" s="755"/>
      <c r="I21" s="755"/>
      <c r="J21" s="755"/>
      <c r="K21" s="755"/>
      <c r="L21" s="755"/>
      <c r="M21" s="755"/>
      <c r="N21" s="755"/>
      <c r="O21" s="755"/>
      <c r="P21" s="755"/>
      <c r="Q21" s="755"/>
      <c r="R21" s="755"/>
      <c r="S21" s="755"/>
      <c r="T21" s="755"/>
      <c r="U21" s="755"/>
      <c r="V21" s="755"/>
      <c r="W21" s="755"/>
      <c r="X21" s="756"/>
    </row>
    <row r="22" spans="1:32" ht="20.25" customHeight="1" x14ac:dyDescent="0.15">
      <c r="A22" s="865"/>
      <c r="B22" s="866"/>
      <c r="C22" s="750"/>
      <c r="D22" s="757"/>
      <c r="E22" s="758"/>
      <c r="F22" s="758"/>
      <c r="G22" s="758"/>
      <c r="H22" s="758"/>
      <c r="I22" s="758"/>
      <c r="J22" s="758"/>
      <c r="K22" s="758"/>
      <c r="L22" s="758"/>
      <c r="M22" s="758"/>
      <c r="N22" s="758"/>
      <c r="O22" s="758"/>
      <c r="P22" s="758"/>
      <c r="Q22" s="758"/>
      <c r="R22" s="758"/>
      <c r="S22" s="758"/>
      <c r="T22" s="758"/>
      <c r="U22" s="758"/>
      <c r="V22" s="758"/>
      <c r="W22" s="758"/>
      <c r="X22" s="759"/>
    </row>
    <row r="23" spans="1:32" ht="14.25" customHeight="1" x14ac:dyDescent="0.15">
      <c r="A23" s="861" t="s">
        <v>294</v>
      </c>
      <c r="B23" s="862"/>
      <c r="C23" s="760" t="s">
        <v>329</v>
      </c>
      <c r="D23" s="563"/>
      <c r="E23" s="771" t="s">
        <v>186</v>
      </c>
      <c r="F23" s="563"/>
      <c r="G23" s="773" t="s">
        <v>187</v>
      </c>
      <c r="H23" s="774"/>
      <c r="I23" s="563"/>
      <c r="J23" s="771" t="s">
        <v>186</v>
      </c>
      <c r="K23" s="563"/>
      <c r="L23" s="773" t="s">
        <v>188</v>
      </c>
      <c r="M23" s="777"/>
      <c r="N23" s="768" t="s">
        <v>189</v>
      </c>
      <c r="O23" s="564"/>
      <c r="P23" s="568">
        <f>IF(OR(A23="",D23="",I23=""),0,FLOOR(IF(I23&lt;D23,TIME(I23,K23,1)+1,TIME(I23,K23,1))-TIME(D23,F23,0)-TIME(0,O23,0),"0:15"))</f>
        <v>0</v>
      </c>
      <c r="Q23" s="779" t="s">
        <v>290</v>
      </c>
      <c r="R23" s="774"/>
      <c r="S23" s="554"/>
      <c r="T23" s="780" t="s">
        <v>135</v>
      </c>
      <c r="U23" s="760" t="s">
        <v>328</v>
      </c>
      <c r="V23" s="761"/>
      <c r="W23" s="764"/>
      <c r="X23" s="765"/>
    </row>
    <row r="24" spans="1:32" ht="14.25" customHeight="1" x14ac:dyDescent="0.15">
      <c r="A24" s="863"/>
      <c r="B24" s="864"/>
      <c r="C24" s="770"/>
      <c r="D24" s="565"/>
      <c r="E24" s="772"/>
      <c r="F24" s="565"/>
      <c r="G24" s="775"/>
      <c r="H24" s="776"/>
      <c r="I24" s="565"/>
      <c r="J24" s="772"/>
      <c r="K24" s="565"/>
      <c r="L24" s="775"/>
      <c r="M24" s="778"/>
      <c r="N24" s="769"/>
      <c r="O24" s="566"/>
      <c r="P24" s="569">
        <f>IF(OR(A23="",D24="",I24=""),0,FLOOR(IF(I24&lt;D24,TIME(I24,K24,1)+1,TIME(I24,K24,1))-TIME(D24,F24,0)-TIME(0,O24,0),"0:15"))</f>
        <v>0</v>
      </c>
      <c r="Q24" s="762"/>
      <c r="R24" s="776"/>
      <c r="S24" s="553"/>
      <c r="T24" s="781"/>
      <c r="U24" s="762"/>
      <c r="V24" s="763"/>
      <c r="W24" s="766"/>
      <c r="X24" s="767"/>
    </row>
    <row r="25" spans="1:32" ht="20.25" customHeight="1" x14ac:dyDescent="0.15">
      <c r="A25" s="863"/>
      <c r="B25" s="864"/>
      <c r="C25" s="748" t="s">
        <v>327</v>
      </c>
      <c r="D25" s="751"/>
      <c r="E25" s="752"/>
      <c r="F25" s="752"/>
      <c r="G25" s="752"/>
      <c r="H25" s="752"/>
      <c r="I25" s="752"/>
      <c r="J25" s="752"/>
      <c r="K25" s="752"/>
      <c r="L25" s="752"/>
      <c r="M25" s="752"/>
      <c r="N25" s="752"/>
      <c r="O25" s="752"/>
      <c r="P25" s="752"/>
      <c r="Q25" s="752"/>
      <c r="R25" s="752"/>
      <c r="S25" s="752"/>
      <c r="T25" s="752"/>
      <c r="U25" s="752"/>
      <c r="V25" s="752"/>
      <c r="W25" s="752"/>
      <c r="X25" s="753"/>
    </row>
    <row r="26" spans="1:32" ht="20.25" customHeight="1" x14ac:dyDescent="0.15">
      <c r="A26" s="863"/>
      <c r="B26" s="864"/>
      <c r="C26" s="749"/>
      <c r="D26" s="754"/>
      <c r="E26" s="755"/>
      <c r="F26" s="755"/>
      <c r="G26" s="755"/>
      <c r="H26" s="755"/>
      <c r="I26" s="755"/>
      <c r="J26" s="755"/>
      <c r="K26" s="755"/>
      <c r="L26" s="755"/>
      <c r="M26" s="755"/>
      <c r="N26" s="755"/>
      <c r="O26" s="755"/>
      <c r="P26" s="755"/>
      <c r="Q26" s="755"/>
      <c r="R26" s="755"/>
      <c r="S26" s="755"/>
      <c r="T26" s="755"/>
      <c r="U26" s="755"/>
      <c r="V26" s="755"/>
      <c r="W26" s="755"/>
      <c r="X26" s="756"/>
    </row>
    <row r="27" spans="1:32" ht="20.25" customHeight="1" x14ac:dyDescent="0.15">
      <c r="A27" s="865"/>
      <c r="B27" s="866"/>
      <c r="C27" s="750"/>
      <c r="D27" s="757"/>
      <c r="E27" s="758"/>
      <c r="F27" s="758"/>
      <c r="G27" s="758"/>
      <c r="H27" s="758"/>
      <c r="I27" s="758"/>
      <c r="J27" s="758"/>
      <c r="K27" s="758"/>
      <c r="L27" s="758"/>
      <c r="M27" s="758"/>
      <c r="N27" s="758"/>
      <c r="O27" s="758"/>
      <c r="P27" s="758"/>
      <c r="Q27" s="758"/>
      <c r="R27" s="758"/>
      <c r="S27" s="758"/>
      <c r="T27" s="758"/>
      <c r="U27" s="758"/>
      <c r="V27" s="758"/>
      <c r="W27" s="758"/>
      <c r="X27" s="759"/>
    </row>
    <row r="28" spans="1:32" ht="14.25" customHeight="1" x14ac:dyDescent="0.15">
      <c r="A28" s="861" t="s">
        <v>295</v>
      </c>
      <c r="B28" s="862"/>
      <c r="C28" s="760" t="s">
        <v>329</v>
      </c>
      <c r="D28" s="563"/>
      <c r="E28" s="771" t="s">
        <v>186</v>
      </c>
      <c r="F28" s="563"/>
      <c r="G28" s="773" t="s">
        <v>187</v>
      </c>
      <c r="H28" s="774"/>
      <c r="I28" s="563"/>
      <c r="J28" s="771" t="s">
        <v>186</v>
      </c>
      <c r="K28" s="563"/>
      <c r="L28" s="773" t="s">
        <v>188</v>
      </c>
      <c r="M28" s="777"/>
      <c r="N28" s="768" t="s">
        <v>189</v>
      </c>
      <c r="O28" s="564"/>
      <c r="P28" s="568">
        <f>IF(OR(A28="",D28="",I28=""),0,FLOOR(IF(I28&lt;D28,TIME(I28,K28,1)+1,TIME(I28,K28,1))-TIME(D28,F28,0)-TIME(0,O28,0),"0:15"))</f>
        <v>0</v>
      </c>
      <c r="Q28" s="779" t="s">
        <v>290</v>
      </c>
      <c r="R28" s="774"/>
      <c r="S28" s="554"/>
      <c r="T28" s="780" t="s">
        <v>135</v>
      </c>
      <c r="U28" s="760" t="s">
        <v>328</v>
      </c>
      <c r="V28" s="761"/>
      <c r="W28" s="764"/>
      <c r="X28" s="765"/>
    </row>
    <row r="29" spans="1:32" ht="14.25" customHeight="1" x14ac:dyDescent="0.15">
      <c r="A29" s="863"/>
      <c r="B29" s="864"/>
      <c r="C29" s="770"/>
      <c r="D29" s="565"/>
      <c r="E29" s="772"/>
      <c r="F29" s="565"/>
      <c r="G29" s="775"/>
      <c r="H29" s="776"/>
      <c r="I29" s="565"/>
      <c r="J29" s="772"/>
      <c r="K29" s="565"/>
      <c r="L29" s="775"/>
      <c r="M29" s="778"/>
      <c r="N29" s="769"/>
      <c r="O29" s="566"/>
      <c r="P29" s="569">
        <f>IF(OR(A28="",D29="",I29=""),0,FLOOR(IF(I29&lt;D29,TIME(I29,K29,1)+1,TIME(I29,K29,1))-TIME(D29,F29,0)-TIME(0,O29,0),"0:15"))</f>
        <v>0</v>
      </c>
      <c r="Q29" s="762"/>
      <c r="R29" s="776"/>
      <c r="S29" s="553"/>
      <c r="T29" s="781"/>
      <c r="U29" s="762"/>
      <c r="V29" s="763"/>
      <c r="W29" s="766"/>
      <c r="X29" s="767"/>
    </row>
    <row r="30" spans="1:32" ht="20.25" customHeight="1" x14ac:dyDescent="0.15">
      <c r="A30" s="863"/>
      <c r="B30" s="864"/>
      <c r="C30" s="748" t="s">
        <v>327</v>
      </c>
      <c r="D30" s="751"/>
      <c r="E30" s="752"/>
      <c r="F30" s="752"/>
      <c r="G30" s="752"/>
      <c r="H30" s="752"/>
      <c r="I30" s="752"/>
      <c r="J30" s="752"/>
      <c r="K30" s="752"/>
      <c r="L30" s="752"/>
      <c r="M30" s="752"/>
      <c r="N30" s="752"/>
      <c r="O30" s="752"/>
      <c r="P30" s="752"/>
      <c r="Q30" s="752"/>
      <c r="R30" s="752"/>
      <c r="S30" s="752"/>
      <c r="T30" s="752"/>
      <c r="U30" s="752"/>
      <c r="V30" s="752"/>
      <c r="W30" s="752"/>
      <c r="X30" s="753"/>
    </row>
    <row r="31" spans="1:32" ht="20.25" customHeight="1" x14ac:dyDescent="0.15">
      <c r="A31" s="863"/>
      <c r="B31" s="864"/>
      <c r="C31" s="749"/>
      <c r="D31" s="754"/>
      <c r="E31" s="755"/>
      <c r="F31" s="755"/>
      <c r="G31" s="755"/>
      <c r="H31" s="755"/>
      <c r="I31" s="755"/>
      <c r="J31" s="755"/>
      <c r="K31" s="755"/>
      <c r="L31" s="755"/>
      <c r="M31" s="755"/>
      <c r="N31" s="755"/>
      <c r="O31" s="755"/>
      <c r="P31" s="755"/>
      <c r="Q31" s="755"/>
      <c r="R31" s="755"/>
      <c r="S31" s="755"/>
      <c r="T31" s="755"/>
      <c r="U31" s="755"/>
      <c r="V31" s="755"/>
      <c r="W31" s="755"/>
      <c r="X31" s="756"/>
      <c r="AE31" s="211"/>
      <c r="AF31" s="192"/>
    </row>
    <row r="32" spans="1:32" ht="20.25" customHeight="1" x14ac:dyDescent="0.15">
      <c r="A32" s="865"/>
      <c r="B32" s="866"/>
      <c r="C32" s="750"/>
      <c r="D32" s="757"/>
      <c r="E32" s="758"/>
      <c r="F32" s="758"/>
      <c r="G32" s="758"/>
      <c r="H32" s="758"/>
      <c r="I32" s="758"/>
      <c r="J32" s="758"/>
      <c r="K32" s="758"/>
      <c r="L32" s="758"/>
      <c r="M32" s="758"/>
      <c r="N32" s="758"/>
      <c r="O32" s="758"/>
      <c r="P32" s="758"/>
      <c r="Q32" s="758"/>
      <c r="R32" s="758"/>
      <c r="S32" s="758"/>
      <c r="T32" s="758"/>
      <c r="U32" s="758"/>
      <c r="V32" s="758"/>
      <c r="W32" s="758"/>
      <c r="X32" s="759"/>
      <c r="AE32" s="211"/>
      <c r="AF32" s="192"/>
    </row>
    <row r="33" spans="1:41" ht="14.25" customHeight="1" x14ac:dyDescent="0.15">
      <c r="A33" s="861" t="s">
        <v>296</v>
      </c>
      <c r="B33" s="862"/>
      <c r="C33" s="760" t="s">
        <v>329</v>
      </c>
      <c r="D33" s="563"/>
      <c r="E33" s="771" t="s">
        <v>186</v>
      </c>
      <c r="F33" s="563"/>
      <c r="G33" s="773" t="s">
        <v>187</v>
      </c>
      <c r="H33" s="774"/>
      <c r="I33" s="563"/>
      <c r="J33" s="771" t="s">
        <v>186</v>
      </c>
      <c r="K33" s="563"/>
      <c r="L33" s="773" t="s">
        <v>188</v>
      </c>
      <c r="M33" s="777"/>
      <c r="N33" s="768" t="s">
        <v>189</v>
      </c>
      <c r="O33" s="564"/>
      <c r="P33" s="568">
        <f>IF(OR(A33="",D33="",I33=""),0,FLOOR(IF(I33&lt;D33,TIME(I33,K33,1)+1,TIME(I33,K33,1))-TIME(D33,F33,0)-TIME(0,O33,0),"0:15"))</f>
        <v>0</v>
      </c>
      <c r="Q33" s="779" t="s">
        <v>290</v>
      </c>
      <c r="R33" s="774"/>
      <c r="S33" s="554"/>
      <c r="T33" s="780" t="s">
        <v>135</v>
      </c>
      <c r="U33" s="760" t="s">
        <v>328</v>
      </c>
      <c r="V33" s="761"/>
      <c r="W33" s="764"/>
      <c r="X33" s="765"/>
      <c r="AE33" s="211"/>
      <c r="AF33" s="192"/>
    </row>
    <row r="34" spans="1:41" ht="14.25" customHeight="1" x14ac:dyDescent="0.15">
      <c r="A34" s="863"/>
      <c r="B34" s="864"/>
      <c r="C34" s="770"/>
      <c r="D34" s="565"/>
      <c r="E34" s="772"/>
      <c r="F34" s="565"/>
      <c r="G34" s="775"/>
      <c r="H34" s="776"/>
      <c r="I34" s="565"/>
      <c r="J34" s="772"/>
      <c r="K34" s="565"/>
      <c r="L34" s="775"/>
      <c r="M34" s="778"/>
      <c r="N34" s="769"/>
      <c r="O34" s="566"/>
      <c r="P34" s="569">
        <f>IF(OR(A33="",D34="",I34=""),0,FLOOR(IF(I34&lt;D34,TIME(I34,K34,1)+1,TIME(I34,K34,1))-TIME(D34,F34,0)-TIME(0,O34,0),"0:15"))</f>
        <v>0</v>
      </c>
      <c r="Q34" s="762"/>
      <c r="R34" s="776"/>
      <c r="S34" s="553"/>
      <c r="T34" s="781"/>
      <c r="U34" s="762"/>
      <c r="V34" s="763"/>
      <c r="W34" s="766"/>
      <c r="X34" s="767"/>
      <c r="AE34" s="211"/>
      <c r="AF34" s="192"/>
    </row>
    <row r="35" spans="1:41" ht="20.25" customHeight="1" x14ac:dyDescent="0.15">
      <c r="A35" s="863"/>
      <c r="B35" s="864"/>
      <c r="C35" s="748" t="s">
        <v>327</v>
      </c>
      <c r="D35" s="751"/>
      <c r="E35" s="752"/>
      <c r="F35" s="752"/>
      <c r="G35" s="752"/>
      <c r="H35" s="752"/>
      <c r="I35" s="752"/>
      <c r="J35" s="752"/>
      <c r="K35" s="752"/>
      <c r="L35" s="752"/>
      <c r="M35" s="752"/>
      <c r="N35" s="752"/>
      <c r="O35" s="752"/>
      <c r="P35" s="752"/>
      <c r="Q35" s="752"/>
      <c r="R35" s="752"/>
      <c r="S35" s="752"/>
      <c r="T35" s="752"/>
      <c r="U35" s="752"/>
      <c r="V35" s="752"/>
      <c r="W35" s="752"/>
      <c r="X35" s="753"/>
      <c r="Z35" s="274"/>
      <c r="AA35" s="192"/>
      <c r="AB35" s="192"/>
      <c r="AC35" s="192"/>
      <c r="AD35" s="212"/>
      <c r="AE35" s="213"/>
      <c r="AF35" s="192"/>
    </row>
    <row r="36" spans="1:41" ht="20.25" customHeight="1" x14ac:dyDescent="0.15">
      <c r="A36" s="863"/>
      <c r="B36" s="864"/>
      <c r="C36" s="749"/>
      <c r="D36" s="754"/>
      <c r="E36" s="755"/>
      <c r="F36" s="755"/>
      <c r="G36" s="755"/>
      <c r="H36" s="755"/>
      <c r="I36" s="755"/>
      <c r="J36" s="755"/>
      <c r="K36" s="755"/>
      <c r="L36" s="755"/>
      <c r="M36" s="755"/>
      <c r="N36" s="755"/>
      <c r="O36" s="755"/>
      <c r="P36" s="755"/>
      <c r="Q36" s="755"/>
      <c r="R36" s="755"/>
      <c r="S36" s="755"/>
      <c r="T36" s="755"/>
      <c r="U36" s="755"/>
      <c r="V36" s="755"/>
      <c r="W36" s="755"/>
      <c r="X36" s="756"/>
      <c r="AE36" s="211"/>
      <c r="AF36" s="192"/>
    </row>
    <row r="37" spans="1:41" ht="20.25" customHeight="1" x14ac:dyDescent="0.15">
      <c r="A37" s="865"/>
      <c r="B37" s="866"/>
      <c r="C37" s="750"/>
      <c r="D37" s="757"/>
      <c r="E37" s="758"/>
      <c r="F37" s="758"/>
      <c r="G37" s="758"/>
      <c r="H37" s="758"/>
      <c r="I37" s="758"/>
      <c r="J37" s="758"/>
      <c r="K37" s="758"/>
      <c r="L37" s="758"/>
      <c r="M37" s="758"/>
      <c r="N37" s="758"/>
      <c r="O37" s="758"/>
      <c r="P37" s="758"/>
      <c r="Q37" s="758"/>
      <c r="R37" s="758"/>
      <c r="S37" s="758"/>
      <c r="T37" s="758"/>
      <c r="U37" s="758"/>
      <c r="V37" s="758"/>
      <c r="W37" s="758"/>
      <c r="X37" s="759"/>
      <c r="AE37" s="211"/>
      <c r="AF37" s="192"/>
    </row>
    <row r="38" spans="1:41" ht="14.25" customHeight="1" x14ac:dyDescent="0.15">
      <c r="A38" s="861" t="s">
        <v>297</v>
      </c>
      <c r="B38" s="862"/>
      <c r="C38" s="760" t="s">
        <v>329</v>
      </c>
      <c r="D38" s="563"/>
      <c r="E38" s="771" t="s">
        <v>186</v>
      </c>
      <c r="F38" s="563"/>
      <c r="G38" s="773" t="s">
        <v>187</v>
      </c>
      <c r="H38" s="774"/>
      <c r="I38" s="563"/>
      <c r="J38" s="771" t="s">
        <v>186</v>
      </c>
      <c r="K38" s="563"/>
      <c r="L38" s="773" t="s">
        <v>188</v>
      </c>
      <c r="M38" s="777"/>
      <c r="N38" s="768" t="s">
        <v>189</v>
      </c>
      <c r="O38" s="564"/>
      <c r="P38" s="568">
        <f>IF(OR(A38="",D38="",I38=""),0,FLOOR(IF(I38&lt;D38,TIME(I38,K38,1)+1,TIME(I38,K38,1))-TIME(D38,F38,0)-TIME(0,O38,0),"0:15"))</f>
        <v>0</v>
      </c>
      <c r="Q38" s="779" t="s">
        <v>290</v>
      </c>
      <c r="R38" s="774"/>
      <c r="S38" s="554"/>
      <c r="T38" s="780" t="s">
        <v>135</v>
      </c>
      <c r="U38" s="760" t="s">
        <v>328</v>
      </c>
      <c r="V38" s="761"/>
      <c r="W38" s="764"/>
      <c r="X38" s="765"/>
    </row>
    <row r="39" spans="1:41" ht="14.25" customHeight="1" x14ac:dyDescent="0.15">
      <c r="A39" s="863"/>
      <c r="B39" s="864"/>
      <c r="C39" s="770"/>
      <c r="D39" s="565"/>
      <c r="E39" s="772"/>
      <c r="F39" s="565"/>
      <c r="G39" s="775"/>
      <c r="H39" s="776"/>
      <c r="I39" s="565"/>
      <c r="J39" s="772"/>
      <c r="K39" s="565"/>
      <c r="L39" s="775"/>
      <c r="M39" s="778"/>
      <c r="N39" s="769"/>
      <c r="O39" s="566"/>
      <c r="P39" s="569">
        <f>IF(OR(A38="",D39="",I39=""),0,FLOOR(IF(I39&lt;D39,TIME(I39,K39,1)+1,TIME(I39,K39,1))-TIME(D39,F39,0)-TIME(0,O39,0),"0:15"))</f>
        <v>0</v>
      </c>
      <c r="Q39" s="762"/>
      <c r="R39" s="776"/>
      <c r="S39" s="553"/>
      <c r="T39" s="781"/>
      <c r="U39" s="762"/>
      <c r="V39" s="763"/>
      <c r="W39" s="766"/>
      <c r="X39" s="767"/>
    </row>
    <row r="40" spans="1:41" ht="20.25" customHeight="1" x14ac:dyDescent="0.15">
      <c r="A40" s="863"/>
      <c r="B40" s="864"/>
      <c r="C40" s="748" t="s">
        <v>327</v>
      </c>
      <c r="D40" s="751"/>
      <c r="E40" s="752"/>
      <c r="F40" s="752"/>
      <c r="G40" s="752"/>
      <c r="H40" s="752"/>
      <c r="I40" s="752"/>
      <c r="J40" s="752"/>
      <c r="K40" s="752"/>
      <c r="L40" s="752"/>
      <c r="M40" s="752"/>
      <c r="N40" s="752"/>
      <c r="O40" s="752"/>
      <c r="P40" s="752"/>
      <c r="Q40" s="752"/>
      <c r="R40" s="752"/>
      <c r="S40" s="752"/>
      <c r="T40" s="752"/>
      <c r="U40" s="752"/>
      <c r="V40" s="752"/>
      <c r="W40" s="752"/>
      <c r="X40" s="753"/>
    </row>
    <row r="41" spans="1:41" ht="20.25" customHeight="1" x14ac:dyDescent="0.15">
      <c r="A41" s="863"/>
      <c r="B41" s="864"/>
      <c r="C41" s="749"/>
      <c r="D41" s="754"/>
      <c r="E41" s="755"/>
      <c r="F41" s="755"/>
      <c r="G41" s="755"/>
      <c r="H41" s="755"/>
      <c r="I41" s="755"/>
      <c r="J41" s="755"/>
      <c r="K41" s="755"/>
      <c r="L41" s="755"/>
      <c r="M41" s="755"/>
      <c r="N41" s="755"/>
      <c r="O41" s="755"/>
      <c r="P41" s="755"/>
      <c r="Q41" s="755"/>
      <c r="R41" s="755"/>
      <c r="S41" s="755"/>
      <c r="T41" s="755"/>
      <c r="U41" s="755"/>
      <c r="V41" s="755"/>
      <c r="W41" s="755"/>
      <c r="X41" s="756"/>
    </row>
    <row r="42" spans="1:41" ht="20.25" customHeight="1" x14ac:dyDescent="0.15">
      <c r="A42" s="865"/>
      <c r="B42" s="866"/>
      <c r="C42" s="750"/>
      <c r="D42" s="757"/>
      <c r="E42" s="758"/>
      <c r="F42" s="758"/>
      <c r="G42" s="758"/>
      <c r="H42" s="758"/>
      <c r="I42" s="758"/>
      <c r="J42" s="758"/>
      <c r="K42" s="758"/>
      <c r="L42" s="758"/>
      <c r="M42" s="758"/>
      <c r="N42" s="758"/>
      <c r="O42" s="758"/>
      <c r="P42" s="758"/>
      <c r="Q42" s="758"/>
      <c r="R42" s="758"/>
      <c r="S42" s="758"/>
      <c r="T42" s="758"/>
      <c r="U42" s="758"/>
      <c r="V42" s="758"/>
      <c r="W42" s="758"/>
      <c r="X42" s="759"/>
    </row>
    <row r="43" spans="1:41" ht="14.25" customHeight="1" x14ac:dyDescent="0.15">
      <c r="A43" s="861" t="s">
        <v>298</v>
      </c>
      <c r="B43" s="862"/>
      <c r="C43" s="760" t="s">
        <v>329</v>
      </c>
      <c r="D43" s="563"/>
      <c r="E43" s="771" t="s">
        <v>186</v>
      </c>
      <c r="F43" s="563"/>
      <c r="G43" s="773" t="s">
        <v>187</v>
      </c>
      <c r="H43" s="774"/>
      <c r="I43" s="563"/>
      <c r="J43" s="771" t="s">
        <v>186</v>
      </c>
      <c r="K43" s="563"/>
      <c r="L43" s="773" t="s">
        <v>188</v>
      </c>
      <c r="M43" s="777"/>
      <c r="N43" s="768" t="s">
        <v>189</v>
      </c>
      <c r="O43" s="564"/>
      <c r="P43" s="568">
        <f>IF(OR(A43="",D43="",I43=""),0,FLOOR(IF(I43&lt;D43,TIME(I43,K43,1)+1,TIME(I43,K43,1))-TIME(D43,F43,0)-TIME(0,O43,0),"0:15"))</f>
        <v>0</v>
      </c>
      <c r="Q43" s="779" t="s">
        <v>290</v>
      </c>
      <c r="R43" s="774"/>
      <c r="S43" s="554"/>
      <c r="T43" s="780" t="s">
        <v>135</v>
      </c>
      <c r="U43" s="760" t="s">
        <v>328</v>
      </c>
      <c r="V43" s="761"/>
      <c r="W43" s="764"/>
      <c r="X43" s="765"/>
    </row>
    <row r="44" spans="1:41" ht="14.25" customHeight="1" x14ac:dyDescent="0.15">
      <c r="A44" s="863"/>
      <c r="B44" s="864"/>
      <c r="C44" s="770"/>
      <c r="D44" s="565"/>
      <c r="E44" s="772"/>
      <c r="F44" s="565"/>
      <c r="G44" s="775"/>
      <c r="H44" s="776"/>
      <c r="I44" s="565"/>
      <c r="J44" s="772"/>
      <c r="K44" s="565"/>
      <c r="L44" s="775"/>
      <c r="M44" s="778"/>
      <c r="N44" s="769"/>
      <c r="O44" s="566"/>
      <c r="P44" s="569">
        <f>IF(OR(A43="",D44="",I44=""),0,FLOOR(IF(I44&lt;D44,TIME(I44,K44,1)+1,TIME(I44,K44,1))-TIME(D44,F44,0)-TIME(0,O44,0),"0:15"))</f>
        <v>0</v>
      </c>
      <c r="Q44" s="762"/>
      <c r="R44" s="776"/>
      <c r="S44" s="553"/>
      <c r="T44" s="781"/>
      <c r="U44" s="762"/>
      <c r="V44" s="763"/>
      <c r="W44" s="766"/>
      <c r="X44" s="767"/>
    </row>
    <row r="45" spans="1:41" ht="20.25" customHeight="1" x14ac:dyDescent="0.15">
      <c r="A45" s="863"/>
      <c r="B45" s="864"/>
      <c r="C45" s="748" t="s">
        <v>327</v>
      </c>
      <c r="D45" s="751"/>
      <c r="E45" s="752"/>
      <c r="F45" s="752"/>
      <c r="G45" s="752"/>
      <c r="H45" s="752"/>
      <c r="I45" s="752"/>
      <c r="J45" s="752"/>
      <c r="K45" s="752"/>
      <c r="L45" s="752"/>
      <c r="M45" s="752"/>
      <c r="N45" s="752"/>
      <c r="O45" s="752"/>
      <c r="P45" s="752"/>
      <c r="Q45" s="752"/>
      <c r="R45" s="752"/>
      <c r="S45" s="752"/>
      <c r="T45" s="752"/>
      <c r="U45" s="752"/>
      <c r="V45" s="752"/>
      <c r="W45" s="752"/>
      <c r="X45" s="753"/>
      <c r="AE45" s="215"/>
      <c r="AK45" s="207"/>
      <c r="AL45" s="216"/>
      <c r="AM45" s="209"/>
      <c r="AO45" s="209"/>
    </row>
    <row r="46" spans="1:41" ht="20.25" customHeight="1" x14ac:dyDescent="0.15">
      <c r="A46" s="863"/>
      <c r="B46" s="864"/>
      <c r="C46" s="749"/>
      <c r="D46" s="754"/>
      <c r="E46" s="755"/>
      <c r="F46" s="755"/>
      <c r="G46" s="755"/>
      <c r="H46" s="755"/>
      <c r="I46" s="755"/>
      <c r="J46" s="755"/>
      <c r="K46" s="755"/>
      <c r="L46" s="755"/>
      <c r="M46" s="755"/>
      <c r="N46" s="755"/>
      <c r="O46" s="755"/>
      <c r="P46" s="755"/>
      <c r="Q46" s="755"/>
      <c r="R46" s="755"/>
      <c r="S46" s="755"/>
      <c r="T46" s="755"/>
      <c r="U46" s="755"/>
      <c r="V46" s="755"/>
      <c r="W46" s="755"/>
      <c r="X46" s="756"/>
      <c r="AE46" s="215"/>
      <c r="AK46" s="207"/>
      <c r="AL46" s="216"/>
      <c r="AM46" s="209"/>
      <c r="AO46" s="209"/>
    </row>
    <row r="47" spans="1:41" ht="20.25" customHeight="1" x14ac:dyDescent="0.15">
      <c r="A47" s="865"/>
      <c r="B47" s="866"/>
      <c r="C47" s="750"/>
      <c r="D47" s="757"/>
      <c r="E47" s="758"/>
      <c r="F47" s="758"/>
      <c r="G47" s="758"/>
      <c r="H47" s="758"/>
      <c r="I47" s="758"/>
      <c r="J47" s="758"/>
      <c r="K47" s="758"/>
      <c r="L47" s="758"/>
      <c r="M47" s="758"/>
      <c r="N47" s="758"/>
      <c r="O47" s="758"/>
      <c r="P47" s="758"/>
      <c r="Q47" s="758"/>
      <c r="R47" s="758"/>
      <c r="S47" s="758"/>
      <c r="T47" s="758"/>
      <c r="U47" s="758"/>
      <c r="V47" s="758"/>
      <c r="W47" s="758"/>
      <c r="X47" s="759"/>
      <c r="AE47" s="215"/>
      <c r="AK47" s="207"/>
      <c r="AL47" s="216"/>
      <c r="AM47" s="209"/>
      <c r="AO47" s="209"/>
    </row>
    <row r="48" spans="1:41" ht="14.25" customHeight="1" x14ac:dyDescent="0.15">
      <c r="A48" s="861" t="s">
        <v>299</v>
      </c>
      <c r="B48" s="862"/>
      <c r="C48" s="760" t="s">
        <v>329</v>
      </c>
      <c r="D48" s="563"/>
      <c r="E48" s="771" t="s">
        <v>186</v>
      </c>
      <c r="F48" s="563"/>
      <c r="G48" s="773" t="s">
        <v>187</v>
      </c>
      <c r="H48" s="774"/>
      <c r="I48" s="563"/>
      <c r="J48" s="771" t="s">
        <v>186</v>
      </c>
      <c r="K48" s="563"/>
      <c r="L48" s="773" t="s">
        <v>188</v>
      </c>
      <c r="M48" s="777"/>
      <c r="N48" s="768" t="s">
        <v>189</v>
      </c>
      <c r="O48" s="564"/>
      <c r="P48" s="568">
        <f>IF(OR(A48="",D48="",I48=""),0,FLOOR(IF(I48&lt;D48,TIME(I48,K48,1)+1,TIME(I48,K48,1))-TIME(D48,F48,0)-TIME(0,O48,0),"0:15"))</f>
        <v>0</v>
      </c>
      <c r="Q48" s="779" t="s">
        <v>290</v>
      </c>
      <c r="R48" s="774"/>
      <c r="S48" s="554"/>
      <c r="T48" s="780" t="s">
        <v>135</v>
      </c>
      <c r="U48" s="760" t="s">
        <v>328</v>
      </c>
      <c r="V48" s="782"/>
      <c r="W48" s="785"/>
      <c r="X48" s="786"/>
      <c r="AE48" s="215"/>
      <c r="AK48" s="207"/>
      <c r="AL48" s="216"/>
    </row>
    <row r="49" spans="1:41" ht="14.25" customHeight="1" x14ac:dyDescent="0.15">
      <c r="A49" s="863"/>
      <c r="B49" s="864"/>
      <c r="C49" s="770"/>
      <c r="D49" s="565"/>
      <c r="E49" s="772"/>
      <c r="F49" s="565"/>
      <c r="G49" s="775"/>
      <c r="H49" s="776"/>
      <c r="I49" s="565"/>
      <c r="J49" s="772"/>
      <c r="K49" s="565"/>
      <c r="L49" s="775"/>
      <c r="M49" s="778"/>
      <c r="N49" s="769"/>
      <c r="O49" s="566"/>
      <c r="P49" s="569">
        <f>IF(OR(A48="",D49="",I49=""),0,FLOOR(IF(I49&lt;D49,TIME(I49,K49,1)+1,TIME(I49,K49,1))-TIME(D49,F49,0)-TIME(0,O49,0),"0:15"))</f>
        <v>0</v>
      </c>
      <c r="Q49" s="762"/>
      <c r="R49" s="776"/>
      <c r="S49" s="553"/>
      <c r="T49" s="781"/>
      <c r="U49" s="783"/>
      <c r="V49" s="784"/>
      <c r="W49" s="766"/>
      <c r="X49" s="767"/>
      <c r="AE49" s="215"/>
      <c r="AK49" s="207"/>
      <c r="AL49" s="216"/>
    </row>
    <row r="50" spans="1:41" ht="20.25" customHeight="1" x14ac:dyDescent="0.15">
      <c r="A50" s="863"/>
      <c r="B50" s="864"/>
      <c r="C50" s="748" t="s">
        <v>327</v>
      </c>
      <c r="D50" s="751"/>
      <c r="E50" s="752"/>
      <c r="F50" s="752"/>
      <c r="G50" s="752"/>
      <c r="H50" s="752"/>
      <c r="I50" s="752"/>
      <c r="J50" s="752"/>
      <c r="K50" s="752"/>
      <c r="L50" s="752"/>
      <c r="M50" s="752"/>
      <c r="N50" s="752"/>
      <c r="O50" s="752"/>
      <c r="P50" s="752"/>
      <c r="Q50" s="752"/>
      <c r="R50" s="752"/>
      <c r="S50" s="752"/>
      <c r="T50" s="752"/>
      <c r="U50" s="752"/>
      <c r="V50" s="752"/>
      <c r="W50" s="752"/>
      <c r="X50" s="753"/>
      <c r="AK50" s="217"/>
      <c r="AL50" s="218"/>
      <c r="AM50" s="209"/>
      <c r="AO50" s="209"/>
    </row>
    <row r="51" spans="1:41" ht="20.25" customHeight="1" x14ac:dyDescent="0.15">
      <c r="A51" s="863"/>
      <c r="B51" s="864"/>
      <c r="C51" s="749"/>
      <c r="D51" s="754"/>
      <c r="E51" s="755"/>
      <c r="F51" s="755"/>
      <c r="G51" s="755"/>
      <c r="H51" s="755"/>
      <c r="I51" s="755"/>
      <c r="J51" s="755"/>
      <c r="K51" s="755"/>
      <c r="L51" s="755"/>
      <c r="M51" s="755"/>
      <c r="N51" s="755"/>
      <c r="O51" s="755"/>
      <c r="P51" s="755"/>
      <c r="Q51" s="755"/>
      <c r="R51" s="755"/>
      <c r="S51" s="755"/>
      <c r="T51" s="755"/>
      <c r="U51" s="755"/>
      <c r="V51" s="755"/>
      <c r="W51" s="755"/>
      <c r="X51" s="756"/>
    </row>
    <row r="52" spans="1:41" ht="20.25" customHeight="1" x14ac:dyDescent="0.15">
      <c r="A52" s="865"/>
      <c r="B52" s="866"/>
      <c r="C52" s="750"/>
      <c r="D52" s="757"/>
      <c r="E52" s="758"/>
      <c r="F52" s="758"/>
      <c r="G52" s="758"/>
      <c r="H52" s="758"/>
      <c r="I52" s="758"/>
      <c r="J52" s="758"/>
      <c r="K52" s="758"/>
      <c r="L52" s="758"/>
      <c r="M52" s="758"/>
      <c r="N52" s="758"/>
      <c r="O52" s="758"/>
      <c r="P52" s="758"/>
      <c r="Q52" s="758"/>
      <c r="R52" s="758"/>
      <c r="S52" s="758"/>
      <c r="T52" s="758"/>
      <c r="U52" s="758"/>
      <c r="V52" s="758"/>
      <c r="W52" s="758"/>
      <c r="X52" s="759"/>
    </row>
    <row r="53" spans="1:41" ht="14.25" customHeight="1" x14ac:dyDescent="0.15">
      <c r="A53" s="861" t="s">
        <v>300</v>
      </c>
      <c r="B53" s="862"/>
      <c r="C53" s="760" t="s">
        <v>329</v>
      </c>
      <c r="D53" s="563"/>
      <c r="E53" s="771" t="s">
        <v>186</v>
      </c>
      <c r="F53" s="563"/>
      <c r="G53" s="773" t="s">
        <v>187</v>
      </c>
      <c r="H53" s="774"/>
      <c r="I53" s="563"/>
      <c r="J53" s="771" t="s">
        <v>186</v>
      </c>
      <c r="K53" s="563"/>
      <c r="L53" s="773" t="s">
        <v>188</v>
      </c>
      <c r="M53" s="777"/>
      <c r="N53" s="768" t="s">
        <v>189</v>
      </c>
      <c r="O53" s="564"/>
      <c r="P53" s="568">
        <f>IF(OR(A53="",D53="",I53=""),0,FLOOR(IF(I53&lt;D53,TIME(I53,K53,1)+1,TIME(I53,K53,1))-TIME(D53,F53,0)-TIME(0,O53,0),"0:15"))</f>
        <v>0</v>
      </c>
      <c r="Q53" s="779" t="s">
        <v>290</v>
      </c>
      <c r="R53" s="774"/>
      <c r="S53" s="554"/>
      <c r="T53" s="780" t="s">
        <v>135</v>
      </c>
      <c r="U53" s="760" t="s">
        <v>328</v>
      </c>
      <c r="V53" s="761"/>
      <c r="W53" s="764"/>
      <c r="X53" s="765"/>
    </row>
    <row r="54" spans="1:41" ht="14.25" customHeight="1" x14ac:dyDescent="0.15">
      <c r="A54" s="863"/>
      <c r="B54" s="864"/>
      <c r="C54" s="770"/>
      <c r="D54" s="565"/>
      <c r="E54" s="772"/>
      <c r="F54" s="565"/>
      <c r="G54" s="775"/>
      <c r="H54" s="776"/>
      <c r="I54" s="565"/>
      <c r="J54" s="772"/>
      <c r="K54" s="565"/>
      <c r="L54" s="775"/>
      <c r="M54" s="778"/>
      <c r="N54" s="769"/>
      <c r="O54" s="566"/>
      <c r="P54" s="569">
        <f>IF(OR(A53="",D54="",I54=""),0,FLOOR(IF(I54&lt;D54,TIME(I54,K54,1)+1,TIME(I54,K54,1))-TIME(D54,F54,0)-TIME(0,O54,0),"0:15"))</f>
        <v>0</v>
      </c>
      <c r="Q54" s="762"/>
      <c r="R54" s="776"/>
      <c r="S54" s="553"/>
      <c r="T54" s="781"/>
      <c r="U54" s="762"/>
      <c r="V54" s="763"/>
      <c r="W54" s="766"/>
      <c r="X54" s="767"/>
    </row>
    <row r="55" spans="1:41" ht="20.25" customHeight="1" x14ac:dyDescent="0.15">
      <c r="A55" s="863"/>
      <c r="B55" s="864"/>
      <c r="C55" s="748" t="s">
        <v>327</v>
      </c>
      <c r="D55" s="751"/>
      <c r="E55" s="752"/>
      <c r="F55" s="752"/>
      <c r="G55" s="752"/>
      <c r="H55" s="752"/>
      <c r="I55" s="752"/>
      <c r="J55" s="752"/>
      <c r="K55" s="752"/>
      <c r="L55" s="752"/>
      <c r="M55" s="752"/>
      <c r="N55" s="752"/>
      <c r="O55" s="752"/>
      <c r="P55" s="752"/>
      <c r="Q55" s="752"/>
      <c r="R55" s="752"/>
      <c r="S55" s="752"/>
      <c r="T55" s="752"/>
      <c r="U55" s="752"/>
      <c r="V55" s="752"/>
      <c r="W55" s="752"/>
      <c r="X55" s="753"/>
    </row>
    <row r="56" spans="1:41" ht="20.25" customHeight="1" x14ac:dyDescent="0.15">
      <c r="A56" s="863"/>
      <c r="B56" s="864"/>
      <c r="C56" s="749"/>
      <c r="D56" s="754"/>
      <c r="E56" s="755"/>
      <c r="F56" s="755"/>
      <c r="G56" s="755"/>
      <c r="H56" s="755"/>
      <c r="I56" s="755"/>
      <c r="J56" s="755"/>
      <c r="K56" s="755"/>
      <c r="L56" s="755"/>
      <c r="M56" s="755"/>
      <c r="N56" s="755"/>
      <c r="O56" s="755"/>
      <c r="P56" s="755"/>
      <c r="Q56" s="755"/>
      <c r="R56" s="755"/>
      <c r="S56" s="755"/>
      <c r="T56" s="755"/>
      <c r="U56" s="755"/>
      <c r="V56" s="755"/>
      <c r="W56" s="755"/>
      <c r="X56" s="756"/>
    </row>
    <row r="57" spans="1:41" ht="20.25" customHeight="1" x14ac:dyDescent="0.15">
      <c r="A57" s="865"/>
      <c r="B57" s="866"/>
      <c r="C57" s="750"/>
      <c r="D57" s="757"/>
      <c r="E57" s="758"/>
      <c r="F57" s="758"/>
      <c r="G57" s="758"/>
      <c r="H57" s="758"/>
      <c r="I57" s="758"/>
      <c r="J57" s="758"/>
      <c r="K57" s="758"/>
      <c r="L57" s="758"/>
      <c r="M57" s="758"/>
      <c r="N57" s="758"/>
      <c r="O57" s="758"/>
      <c r="P57" s="758"/>
      <c r="Q57" s="758"/>
      <c r="R57" s="758"/>
      <c r="S57" s="758"/>
      <c r="T57" s="758"/>
      <c r="U57" s="758"/>
      <c r="V57" s="758"/>
      <c r="W57" s="758"/>
      <c r="X57" s="759"/>
    </row>
    <row r="58" spans="1:41" ht="14.25" customHeight="1" x14ac:dyDescent="0.15">
      <c r="A58" s="573"/>
      <c r="B58" s="573"/>
      <c r="C58" s="562"/>
      <c r="D58" s="562"/>
      <c r="E58" s="562"/>
      <c r="F58" s="562"/>
      <c r="G58" s="562"/>
      <c r="H58" s="562"/>
      <c r="I58" s="562"/>
      <c r="J58" s="562"/>
      <c r="K58" s="562"/>
      <c r="L58" s="562"/>
      <c r="M58" s="562"/>
      <c r="N58" s="562"/>
      <c r="O58" s="562"/>
      <c r="P58" s="562"/>
      <c r="Q58" s="562"/>
      <c r="R58" s="562"/>
      <c r="S58" s="562"/>
      <c r="T58" s="562"/>
      <c r="U58" s="562"/>
      <c r="V58" s="562"/>
      <c r="W58" s="562"/>
      <c r="X58" s="575"/>
      <c r="AE58" s="196"/>
      <c r="AK58" s="207"/>
      <c r="AL58" s="217"/>
      <c r="AM58" s="209"/>
      <c r="AO58" s="209"/>
    </row>
    <row r="59" spans="1:41" ht="14.25" customHeight="1" x14ac:dyDescent="0.15">
      <c r="A59" s="574"/>
      <c r="B59" s="574"/>
      <c r="C59" s="562"/>
      <c r="D59" s="562"/>
      <c r="E59" s="562"/>
      <c r="F59" s="562"/>
      <c r="G59" s="562"/>
      <c r="H59" s="562"/>
      <c r="I59" s="562"/>
      <c r="J59" s="562"/>
      <c r="K59" s="562"/>
      <c r="L59" s="562"/>
      <c r="M59" s="562"/>
      <c r="N59" s="562"/>
      <c r="O59" s="562"/>
      <c r="P59" s="562"/>
      <c r="Q59" s="562"/>
      <c r="R59" s="562"/>
      <c r="S59" s="562"/>
      <c r="T59" s="562"/>
      <c r="U59" s="787" t="str">
        <f>IF('10号'!T23="","（ 平成　　年　　月 ）",'10号'!T23)</f>
        <v>（ 平成　　年　　月 ）</v>
      </c>
      <c r="V59" s="787"/>
      <c r="W59" s="787"/>
      <c r="X59" s="787"/>
      <c r="AE59" s="196"/>
      <c r="AK59" s="207"/>
      <c r="AL59" s="217"/>
      <c r="AM59" s="209"/>
      <c r="AO59" s="209"/>
    </row>
    <row r="60" spans="1:41" ht="14.25" customHeight="1" x14ac:dyDescent="0.15">
      <c r="A60" s="861" t="s">
        <v>301</v>
      </c>
      <c r="B60" s="862"/>
      <c r="C60" s="760" t="s">
        <v>329</v>
      </c>
      <c r="D60" s="563"/>
      <c r="E60" s="771" t="s">
        <v>186</v>
      </c>
      <c r="F60" s="563"/>
      <c r="G60" s="773" t="s">
        <v>187</v>
      </c>
      <c r="H60" s="774"/>
      <c r="I60" s="563"/>
      <c r="J60" s="771" t="s">
        <v>186</v>
      </c>
      <c r="K60" s="563"/>
      <c r="L60" s="773" t="s">
        <v>188</v>
      </c>
      <c r="M60" s="777"/>
      <c r="N60" s="768" t="s">
        <v>189</v>
      </c>
      <c r="O60" s="564"/>
      <c r="P60" s="568">
        <f>IF(OR(A60="",D60="",I60=""),0,FLOOR(IF(I60&lt;D60,TIME(I60,K60,1)+1,TIME(I60,K60,1))-TIME(D60,F60,0)-TIME(0,O60,0),"0:15"))</f>
        <v>0</v>
      </c>
      <c r="Q60" s="779" t="s">
        <v>290</v>
      </c>
      <c r="R60" s="774"/>
      <c r="S60" s="554"/>
      <c r="T60" s="780" t="s">
        <v>135</v>
      </c>
      <c r="U60" s="760" t="s">
        <v>328</v>
      </c>
      <c r="V60" s="761"/>
      <c r="W60" s="764"/>
      <c r="X60" s="765"/>
    </row>
    <row r="61" spans="1:41" ht="14.25" customHeight="1" x14ac:dyDescent="0.15">
      <c r="A61" s="863"/>
      <c r="B61" s="864"/>
      <c r="C61" s="770"/>
      <c r="D61" s="565"/>
      <c r="E61" s="772"/>
      <c r="F61" s="565"/>
      <c r="G61" s="775"/>
      <c r="H61" s="776"/>
      <c r="I61" s="565"/>
      <c r="J61" s="772"/>
      <c r="K61" s="565"/>
      <c r="L61" s="775"/>
      <c r="M61" s="778"/>
      <c r="N61" s="769"/>
      <c r="O61" s="566"/>
      <c r="P61" s="569">
        <f>IF(OR(A60="",D61="",I61=""),0,FLOOR(IF(I61&lt;D61,TIME(I61,K61,1)+1,TIME(I61,K61,1))-TIME(D61,F61,0)-TIME(0,O61,0),"0:15"))</f>
        <v>0</v>
      </c>
      <c r="Q61" s="762"/>
      <c r="R61" s="776"/>
      <c r="S61" s="553"/>
      <c r="T61" s="781"/>
      <c r="U61" s="762"/>
      <c r="V61" s="763"/>
      <c r="W61" s="766"/>
      <c r="X61" s="767"/>
    </row>
    <row r="62" spans="1:41" ht="20.25" customHeight="1" x14ac:dyDescent="0.15">
      <c r="A62" s="863"/>
      <c r="B62" s="864"/>
      <c r="C62" s="748" t="s">
        <v>327</v>
      </c>
      <c r="D62" s="751"/>
      <c r="E62" s="752"/>
      <c r="F62" s="752"/>
      <c r="G62" s="752"/>
      <c r="H62" s="752"/>
      <c r="I62" s="752"/>
      <c r="J62" s="752"/>
      <c r="K62" s="752"/>
      <c r="L62" s="752"/>
      <c r="M62" s="752"/>
      <c r="N62" s="752"/>
      <c r="O62" s="752"/>
      <c r="P62" s="752"/>
      <c r="Q62" s="752"/>
      <c r="R62" s="752"/>
      <c r="S62" s="752"/>
      <c r="T62" s="752"/>
      <c r="U62" s="752"/>
      <c r="V62" s="752"/>
      <c r="W62" s="752"/>
      <c r="X62" s="753"/>
    </row>
    <row r="63" spans="1:41" ht="20.25" customHeight="1" x14ac:dyDescent="0.15">
      <c r="A63" s="863"/>
      <c r="B63" s="864"/>
      <c r="C63" s="749"/>
      <c r="D63" s="754"/>
      <c r="E63" s="755"/>
      <c r="F63" s="755"/>
      <c r="G63" s="755"/>
      <c r="H63" s="755"/>
      <c r="I63" s="755"/>
      <c r="J63" s="755"/>
      <c r="K63" s="755"/>
      <c r="L63" s="755"/>
      <c r="M63" s="755"/>
      <c r="N63" s="755"/>
      <c r="O63" s="755"/>
      <c r="P63" s="755"/>
      <c r="Q63" s="755"/>
      <c r="R63" s="755"/>
      <c r="S63" s="755"/>
      <c r="T63" s="755"/>
      <c r="U63" s="755"/>
      <c r="V63" s="755"/>
      <c r="W63" s="755"/>
      <c r="X63" s="756"/>
    </row>
    <row r="64" spans="1:41" ht="20.25" customHeight="1" x14ac:dyDescent="0.15">
      <c r="A64" s="865"/>
      <c r="B64" s="866"/>
      <c r="C64" s="750"/>
      <c r="D64" s="757"/>
      <c r="E64" s="758"/>
      <c r="F64" s="758"/>
      <c r="G64" s="758"/>
      <c r="H64" s="758"/>
      <c r="I64" s="758"/>
      <c r="J64" s="758"/>
      <c r="K64" s="758"/>
      <c r="L64" s="758"/>
      <c r="M64" s="758"/>
      <c r="N64" s="758"/>
      <c r="O64" s="758"/>
      <c r="P64" s="758"/>
      <c r="Q64" s="758"/>
      <c r="R64" s="758"/>
      <c r="S64" s="758"/>
      <c r="T64" s="758"/>
      <c r="U64" s="758"/>
      <c r="V64" s="758"/>
      <c r="W64" s="758"/>
      <c r="X64" s="759"/>
    </row>
    <row r="65" spans="1:24" ht="14.25" customHeight="1" x14ac:dyDescent="0.15">
      <c r="A65" s="861" t="s">
        <v>302</v>
      </c>
      <c r="B65" s="862"/>
      <c r="C65" s="760" t="s">
        <v>329</v>
      </c>
      <c r="D65" s="563"/>
      <c r="E65" s="771" t="s">
        <v>186</v>
      </c>
      <c r="F65" s="563"/>
      <c r="G65" s="773" t="s">
        <v>187</v>
      </c>
      <c r="H65" s="774"/>
      <c r="I65" s="563"/>
      <c r="J65" s="771" t="s">
        <v>186</v>
      </c>
      <c r="K65" s="563"/>
      <c r="L65" s="773" t="s">
        <v>188</v>
      </c>
      <c r="M65" s="777"/>
      <c r="N65" s="768" t="s">
        <v>189</v>
      </c>
      <c r="O65" s="564"/>
      <c r="P65" s="568">
        <f>IF(OR(A65="",D65="",I65=""),0,FLOOR(IF(I65&lt;D65,TIME(I65,K65,1)+1,TIME(I65,K65,1))-TIME(D65,F65,0)-TIME(0,O65,0),"0:15"))</f>
        <v>0</v>
      </c>
      <c r="Q65" s="779" t="s">
        <v>290</v>
      </c>
      <c r="R65" s="774"/>
      <c r="S65" s="554"/>
      <c r="T65" s="780" t="s">
        <v>135</v>
      </c>
      <c r="U65" s="760" t="s">
        <v>328</v>
      </c>
      <c r="V65" s="761"/>
      <c r="W65" s="764"/>
      <c r="X65" s="765"/>
    </row>
    <row r="66" spans="1:24" ht="14.25" customHeight="1" x14ac:dyDescent="0.15">
      <c r="A66" s="863"/>
      <c r="B66" s="864"/>
      <c r="C66" s="770"/>
      <c r="D66" s="565"/>
      <c r="E66" s="772"/>
      <c r="F66" s="565"/>
      <c r="G66" s="775"/>
      <c r="H66" s="776"/>
      <c r="I66" s="565"/>
      <c r="J66" s="772"/>
      <c r="K66" s="565"/>
      <c r="L66" s="775"/>
      <c r="M66" s="778"/>
      <c r="N66" s="769"/>
      <c r="O66" s="566"/>
      <c r="P66" s="569">
        <f>IF(OR(A65="",D66="",I66=""),0,FLOOR(IF(I66&lt;D66,TIME(I66,K66,1)+1,TIME(I66,K66,1))-TIME(D66,F66,0)-TIME(0,O66,0),"0:15"))</f>
        <v>0</v>
      </c>
      <c r="Q66" s="762"/>
      <c r="R66" s="776"/>
      <c r="S66" s="553"/>
      <c r="T66" s="781"/>
      <c r="U66" s="762"/>
      <c r="V66" s="763"/>
      <c r="W66" s="766"/>
      <c r="X66" s="767"/>
    </row>
    <row r="67" spans="1:24" ht="20.25" customHeight="1" x14ac:dyDescent="0.15">
      <c r="A67" s="863"/>
      <c r="B67" s="864"/>
      <c r="C67" s="748" t="s">
        <v>327</v>
      </c>
      <c r="D67" s="751"/>
      <c r="E67" s="752"/>
      <c r="F67" s="752"/>
      <c r="G67" s="752"/>
      <c r="H67" s="752"/>
      <c r="I67" s="752"/>
      <c r="J67" s="752"/>
      <c r="K67" s="752"/>
      <c r="L67" s="752"/>
      <c r="M67" s="752"/>
      <c r="N67" s="752"/>
      <c r="O67" s="752"/>
      <c r="P67" s="752"/>
      <c r="Q67" s="752"/>
      <c r="R67" s="752"/>
      <c r="S67" s="752"/>
      <c r="T67" s="752"/>
      <c r="U67" s="752"/>
      <c r="V67" s="752"/>
      <c r="W67" s="752"/>
      <c r="X67" s="753"/>
    </row>
    <row r="68" spans="1:24" ht="20.25" customHeight="1" x14ac:dyDescent="0.15">
      <c r="A68" s="863"/>
      <c r="B68" s="864"/>
      <c r="C68" s="749"/>
      <c r="D68" s="754"/>
      <c r="E68" s="755"/>
      <c r="F68" s="755"/>
      <c r="G68" s="755"/>
      <c r="H68" s="755"/>
      <c r="I68" s="755"/>
      <c r="J68" s="755"/>
      <c r="K68" s="755"/>
      <c r="L68" s="755"/>
      <c r="M68" s="755"/>
      <c r="N68" s="755"/>
      <c r="O68" s="755"/>
      <c r="P68" s="755"/>
      <c r="Q68" s="755"/>
      <c r="R68" s="755"/>
      <c r="S68" s="755"/>
      <c r="T68" s="755"/>
      <c r="U68" s="755"/>
      <c r="V68" s="755"/>
      <c r="W68" s="755"/>
      <c r="X68" s="756"/>
    </row>
    <row r="69" spans="1:24" ht="20.25" customHeight="1" x14ac:dyDescent="0.15">
      <c r="A69" s="865"/>
      <c r="B69" s="866"/>
      <c r="C69" s="750"/>
      <c r="D69" s="757"/>
      <c r="E69" s="758"/>
      <c r="F69" s="758"/>
      <c r="G69" s="758"/>
      <c r="H69" s="758"/>
      <c r="I69" s="758"/>
      <c r="J69" s="758"/>
      <c r="K69" s="758"/>
      <c r="L69" s="758"/>
      <c r="M69" s="758"/>
      <c r="N69" s="758"/>
      <c r="O69" s="758"/>
      <c r="P69" s="758"/>
      <c r="Q69" s="758"/>
      <c r="R69" s="758"/>
      <c r="S69" s="758"/>
      <c r="T69" s="758"/>
      <c r="U69" s="758"/>
      <c r="V69" s="758"/>
      <c r="W69" s="758"/>
      <c r="X69" s="759"/>
    </row>
    <row r="70" spans="1:24" ht="14.25" customHeight="1" x14ac:dyDescent="0.15">
      <c r="A70" s="861" t="s">
        <v>303</v>
      </c>
      <c r="B70" s="862"/>
      <c r="C70" s="760" t="s">
        <v>329</v>
      </c>
      <c r="D70" s="563"/>
      <c r="E70" s="771" t="s">
        <v>186</v>
      </c>
      <c r="F70" s="563"/>
      <c r="G70" s="773" t="s">
        <v>187</v>
      </c>
      <c r="H70" s="774"/>
      <c r="I70" s="563"/>
      <c r="J70" s="771" t="s">
        <v>186</v>
      </c>
      <c r="K70" s="563"/>
      <c r="L70" s="773" t="s">
        <v>188</v>
      </c>
      <c r="M70" s="777"/>
      <c r="N70" s="768" t="s">
        <v>189</v>
      </c>
      <c r="O70" s="564"/>
      <c r="P70" s="568">
        <f>IF(OR(A70="",D70="",I70=""),0,FLOOR(IF(I70&lt;D70,TIME(I70,K70,1)+1,TIME(I70,K70,1))-TIME(D70,F70,0)-TIME(0,O70,0),"0:15"))</f>
        <v>0</v>
      </c>
      <c r="Q70" s="779" t="s">
        <v>290</v>
      </c>
      <c r="R70" s="774"/>
      <c r="S70" s="554"/>
      <c r="T70" s="780" t="s">
        <v>135</v>
      </c>
      <c r="U70" s="760" t="s">
        <v>328</v>
      </c>
      <c r="V70" s="761"/>
      <c r="W70" s="764"/>
      <c r="X70" s="765"/>
    </row>
    <row r="71" spans="1:24" ht="14.25" customHeight="1" x14ac:dyDescent="0.15">
      <c r="A71" s="863"/>
      <c r="B71" s="864"/>
      <c r="C71" s="770"/>
      <c r="D71" s="565"/>
      <c r="E71" s="772"/>
      <c r="F71" s="565"/>
      <c r="G71" s="775"/>
      <c r="H71" s="776"/>
      <c r="I71" s="565"/>
      <c r="J71" s="772"/>
      <c r="K71" s="565"/>
      <c r="L71" s="775"/>
      <c r="M71" s="778"/>
      <c r="N71" s="769"/>
      <c r="O71" s="566"/>
      <c r="P71" s="569">
        <f>IF(OR(A70="",D71="",I71=""),0,FLOOR(IF(I71&lt;D71,TIME(I71,K71,1)+1,TIME(I71,K71,1))-TIME(D71,F71,0)-TIME(0,O71,0),"0:15"))</f>
        <v>0</v>
      </c>
      <c r="Q71" s="762"/>
      <c r="R71" s="776"/>
      <c r="S71" s="553"/>
      <c r="T71" s="781"/>
      <c r="U71" s="762"/>
      <c r="V71" s="763"/>
      <c r="W71" s="766"/>
      <c r="X71" s="767"/>
    </row>
    <row r="72" spans="1:24" ht="20.25" customHeight="1" x14ac:dyDescent="0.15">
      <c r="A72" s="863"/>
      <c r="B72" s="864"/>
      <c r="C72" s="748" t="s">
        <v>327</v>
      </c>
      <c r="D72" s="751"/>
      <c r="E72" s="752"/>
      <c r="F72" s="752"/>
      <c r="G72" s="752"/>
      <c r="H72" s="752"/>
      <c r="I72" s="752"/>
      <c r="J72" s="752"/>
      <c r="K72" s="752"/>
      <c r="L72" s="752"/>
      <c r="M72" s="752"/>
      <c r="N72" s="752"/>
      <c r="O72" s="752"/>
      <c r="P72" s="752"/>
      <c r="Q72" s="752"/>
      <c r="R72" s="752"/>
      <c r="S72" s="752"/>
      <c r="T72" s="752"/>
      <c r="U72" s="752"/>
      <c r="V72" s="752"/>
      <c r="W72" s="752"/>
      <c r="X72" s="753"/>
    </row>
    <row r="73" spans="1:24" ht="20.25" customHeight="1" x14ac:dyDescent="0.15">
      <c r="A73" s="863"/>
      <c r="B73" s="864"/>
      <c r="C73" s="749"/>
      <c r="D73" s="754"/>
      <c r="E73" s="755"/>
      <c r="F73" s="755"/>
      <c r="G73" s="755"/>
      <c r="H73" s="755"/>
      <c r="I73" s="755"/>
      <c r="J73" s="755"/>
      <c r="K73" s="755"/>
      <c r="L73" s="755"/>
      <c r="M73" s="755"/>
      <c r="N73" s="755"/>
      <c r="O73" s="755"/>
      <c r="P73" s="755"/>
      <c r="Q73" s="755"/>
      <c r="R73" s="755"/>
      <c r="S73" s="755"/>
      <c r="T73" s="755"/>
      <c r="U73" s="755"/>
      <c r="V73" s="755"/>
      <c r="W73" s="755"/>
      <c r="X73" s="756"/>
    </row>
    <row r="74" spans="1:24" ht="20.25" customHeight="1" x14ac:dyDescent="0.15">
      <c r="A74" s="865"/>
      <c r="B74" s="866"/>
      <c r="C74" s="750"/>
      <c r="D74" s="757"/>
      <c r="E74" s="758"/>
      <c r="F74" s="758"/>
      <c r="G74" s="758"/>
      <c r="H74" s="758"/>
      <c r="I74" s="758"/>
      <c r="J74" s="758"/>
      <c r="K74" s="758"/>
      <c r="L74" s="758"/>
      <c r="M74" s="758"/>
      <c r="N74" s="758"/>
      <c r="O74" s="758"/>
      <c r="P74" s="758"/>
      <c r="Q74" s="758"/>
      <c r="R74" s="758"/>
      <c r="S74" s="758"/>
      <c r="T74" s="758"/>
      <c r="U74" s="758"/>
      <c r="V74" s="758"/>
      <c r="W74" s="758"/>
      <c r="X74" s="759"/>
    </row>
    <row r="75" spans="1:24" ht="14.25" customHeight="1" x14ac:dyDescent="0.15">
      <c r="A75" s="861" t="s">
        <v>304</v>
      </c>
      <c r="B75" s="862"/>
      <c r="C75" s="760" t="s">
        <v>329</v>
      </c>
      <c r="D75" s="563"/>
      <c r="E75" s="771" t="s">
        <v>186</v>
      </c>
      <c r="F75" s="563"/>
      <c r="G75" s="773" t="s">
        <v>187</v>
      </c>
      <c r="H75" s="774"/>
      <c r="I75" s="563"/>
      <c r="J75" s="771" t="s">
        <v>186</v>
      </c>
      <c r="K75" s="563"/>
      <c r="L75" s="773" t="s">
        <v>188</v>
      </c>
      <c r="M75" s="777"/>
      <c r="N75" s="768" t="s">
        <v>189</v>
      </c>
      <c r="O75" s="564"/>
      <c r="P75" s="568">
        <f>IF(OR(A75="",D75="",I75=""),0,FLOOR(IF(I75&lt;D75,TIME(I75,K75,1)+1,TIME(I75,K75,1))-TIME(D75,F75,0)-TIME(0,O75,0),"0:15"))</f>
        <v>0</v>
      </c>
      <c r="Q75" s="779" t="s">
        <v>290</v>
      </c>
      <c r="R75" s="774"/>
      <c r="S75" s="554"/>
      <c r="T75" s="780" t="s">
        <v>135</v>
      </c>
      <c r="U75" s="760" t="s">
        <v>328</v>
      </c>
      <c r="V75" s="761"/>
      <c r="W75" s="764"/>
      <c r="X75" s="765"/>
    </row>
    <row r="76" spans="1:24" ht="14.25" customHeight="1" x14ac:dyDescent="0.15">
      <c r="A76" s="863"/>
      <c r="B76" s="864"/>
      <c r="C76" s="770"/>
      <c r="D76" s="565"/>
      <c r="E76" s="772"/>
      <c r="F76" s="565"/>
      <c r="G76" s="775"/>
      <c r="H76" s="776"/>
      <c r="I76" s="565"/>
      <c r="J76" s="772"/>
      <c r="K76" s="565"/>
      <c r="L76" s="775"/>
      <c r="M76" s="778"/>
      <c r="N76" s="769"/>
      <c r="O76" s="566"/>
      <c r="P76" s="569">
        <f>IF(OR(A75="",D76="",I76=""),0,FLOOR(IF(I76&lt;D76,TIME(I76,K76,1)+1,TIME(I76,K76,1))-TIME(D76,F76,0)-TIME(0,O76,0),"0:15"))</f>
        <v>0</v>
      </c>
      <c r="Q76" s="762"/>
      <c r="R76" s="776"/>
      <c r="S76" s="553"/>
      <c r="T76" s="781"/>
      <c r="U76" s="762"/>
      <c r="V76" s="763"/>
      <c r="W76" s="766"/>
      <c r="X76" s="767"/>
    </row>
    <row r="77" spans="1:24" ht="20.25" customHeight="1" x14ac:dyDescent="0.15">
      <c r="A77" s="863"/>
      <c r="B77" s="864"/>
      <c r="C77" s="748" t="s">
        <v>327</v>
      </c>
      <c r="D77" s="751"/>
      <c r="E77" s="752"/>
      <c r="F77" s="752"/>
      <c r="G77" s="752"/>
      <c r="H77" s="752"/>
      <c r="I77" s="752"/>
      <c r="J77" s="752"/>
      <c r="K77" s="752"/>
      <c r="L77" s="752"/>
      <c r="M77" s="752"/>
      <c r="N77" s="752"/>
      <c r="O77" s="752"/>
      <c r="P77" s="752"/>
      <c r="Q77" s="752"/>
      <c r="R77" s="752"/>
      <c r="S77" s="752"/>
      <c r="T77" s="752"/>
      <c r="U77" s="752"/>
      <c r="V77" s="752"/>
      <c r="W77" s="752"/>
      <c r="X77" s="753"/>
    </row>
    <row r="78" spans="1:24" ht="20.25" customHeight="1" x14ac:dyDescent="0.15">
      <c r="A78" s="863"/>
      <c r="B78" s="864"/>
      <c r="C78" s="749"/>
      <c r="D78" s="754"/>
      <c r="E78" s="755"/>
      <c r="F78" s="755"/>
      <c r="G78" s="755"/>
      <c r="H78" s="755"/>
      <c r="I78" s="755"/>
      <c r="J78" s="755"/>
      <c r="K78" s="755"/>
      <c r="L78" s="755"/>
      <c r="M78" s="755"/>
      <c r="N78" s="755"/>
      <c r="O78" s="755"/>
      <c r="P78" s="755"/>
      <c r="Q78" s="755"/>
      <c r="R78" s="755"/>
      <c r="S78" s="755"/>
      <c r="T78" s="755"/>
      <c r="U78" s="755"/>
      <c r="V78" s="755"/>
      <c r="W78" s="755"/>
      <c r="X78" s="756"/>
    </row>
    <row r="79" spans="1:24" ht="20.25" customHeight="1" x14ac:dyDescent="0.15">
      <c r="A79" s="865"/>
      <c r="B79" s="866"/>
      <c r="C79" s="750"/>
      <c r="D79" s="757"/>
      <c r="E79" s="758"/>
      <c r="F79" s="758"/>
      <c r="G79" s="758"/>
      <c r="H79" s="758"/>
      <c r="I79" s="758"/>
      <c r="J79" s="758"/>
      <c r="K79" s="758"/>
      <c r="L79" s="758"/>
      <c r="M79" s="758"/>
      <c r="N79" s="758"/>
      <c r="O79" s="758"/>
      <c r="P79" s="758"/>
      <c r="Q79" s="758"/>
      <c r="R79" s="758"/>
      <c r="S79" s="758"/>
      <c r="T79" s="758"/>
      <c r="U79" s="758"/>
      <c r="V79" s="758"/>
      <c r="W79" s="758"/>
      <c r="X79" s="759"/>
    </row>
    <row r="80" spans="1:24" ht="14.25" customHeight="1" x14ac:dyDescent="0.15">
      <c r="A80" s="861" t="s">
        <v>305</v>
      </c>
      <c r="B80" s="862"/>
      <c r="C80" s="760" t="s">
        <v>329</v>
      </c>
      <c r="D80" s="563"/>
      <c r="E80" s="771" t="s">
        <v>186</v>
      </c>
      <c r="F80" s="563"/>
      <c r="G80" s="773" t="s">
        <v>187</v>
      </c>
      <c r="H80" s="774"/>
      <c r="I80" s="563"/>
      <c r="J80" s="771" t="s">
        <v>186</v>
      </c>
      <c r="K80" s="563"/>
      <c r="L80" s="773" t="s">
        <v>188</v>
      </c>
      <c r="M80" s="777"/>
      <c r="N80" s="768" t="s">
        <v>189</v>
      </c>
      <c r="O80" s="564"/>
      <c r="P80" s="568">
        <f>IF(OR(A80="",D80="",I80=""),0,FLOOR(IF(I80&lt;D80,TIME(I80,K80,1)+1,TIME(I80,K80,1))-TIME(D80,F80,0)-TIME(0,O80,0),"0:15"))</f>
        <v>0</v>
      </c>
      <c r="Q80" s="779" t="s">
        <v>290</v>
      </c>
      <c r="R80" s="774"/>
      <c r="S80" s="554"/>
      <c r="T80" s="780" t="s">
        <v>135</v>
      </c>
      <c r="U80" s="760" t="s">
        <v>328</v>
      </c>
      <c r="V80" s="761"/>
      <c r="W80" s="764"/>
      <c r="X80" s="765"/>
    </row>
    <row r="81" spans="1:41" ht="14.25" customHeight="1" x14ac:dyDescent="0.15">
      <c r="A81" s="863"/>
      <c r="B81" s="864"/>
      <c r="C81" s="770"/>
      <c r="D81" s="565"/>
      <c r="E81" s="772"/>
      <c r="F81" s="565"/>
      <c r="G81" s="775"/>
      <c r="H81" s="776"/>
      <c r="I81" s="565"/>
      <c r="J81" s="772"/>
      <c r="K81" s="565"/>
      <c r="L81" s="775"/>
      <c r="M81" s="778"/>
      <c r="N81" s="769"/>
      <c r="O81" s="566"/>
      <c r="P81" s="569">
        <f>IF(OR(A80="",D81="",I81=""),0,FLOOR(IF(I81&lt;D81,TIME(I81,K81,1)+1,TIME(I81,K81,1))-TIME(D81,F81,0)-TIME(0,O81,0),"0:15"))</f>
        <v>0</v>
      </c>
      <c r="Q81" s="762"/>
      <c r="R81" s="776"/>
      <c r="S81" s="553"/>
      <c r="T81" s="781"/>
      <c r="U81" s="762"/>
      <c r="V81" s="763"/>
      <c r="W81" s="766"/>
      <c r="X81" s="767"/>
    </row>
    <row r="82" spans="1:41" ht="20.25" customHeight="1" x14ac:dyDescent="0.15">
      <c r="A82" s="863"/>
      <c r="B82" s="864"/>
      <c r="C82" s="748" t="s">
        <v>327</v>
      </c>
      <c r="D82" s="751"/>
      <c r="E82" s="752"/>
      <c r="F82" s="752"/>
      <c r="G82" s="752"/>
      <c r="H82" s="752"/>
      <c r="I82" s="752"/>
      <c r="J82" s="752"/>
      <c r="K82" s="752"/>
      <c r="L82" s="752"/>
      <c r="M82" s="752"/>
      <c r="N82" s="752"/>
      <c r="O82" s="752"/>
      <c r="P82" s="752"/>
      <c r="Q82" s="752"/>
      <c r="R82" s="752"/>
      <c r="S82" s="752"/>
      <c r="T82" s="752"/>
      <c r="U82" s="752"/>
      <c r="V82" s="752"/>
      <c r="W82" s="752"/>
      <c r="X82" s="753"/>
      <c r="AE82" s="196"/>
      <c r="AK82" s="207"/>
      <c r="AL82" s="217"/>
      <c r="AM82" s="209"/>
      <c r="AO82" s="209"/>
    </row>
    <row r="83" spans="1:41" ht="20.25" customHeight="1" x14ac:dyDescent="0.15">
      <c r="A83" s="863"/>
      <c r="B83" s="864"/>
      <c r="C83" s="749"/>
      <c r="D83" s="754"/>
      <c r="E83" s="755"/>
      <c r="F83" s="755"/>
      <c r="G83" s="755"/>
      <c r="H83" s="755"/>
      <c r="I83" s="755"/>
      <c r="J83" s="755"/>
      <c r="K83" s="755"/>
      <c r="L83" s="755"/>
      <c r="M83" s="755"/>
      <c r="N83" s="755"/>
      <c r="O83" s="755"/>
      <c r="P83" s="755"/>
      <c r="Q83" s="755"/>
      <c r="R83" s="755"/>
      <c r="S83" s="755"/>
      <c r="T83" s="755"/>
      <c r="U83" s="755"/>
      <c r="V83" s="755"/>
      <c r="W83" s="755"/>
      <c r="X83" s="756"/>
      <c r="AE83" s="196"/>
      <c r="AK83" s="207"/>
      <c r="AL83" s="217"/>
      <c r="AM83" s="209"/>
      <c r="AO83" s="209"/>
    </row>
    <row r="84" spans="1:41" ht="20.25" customHeight="1" x14ac:dyDescent="0.15">
      <c r="A84" s="865"/>
      <c r="B84" s="866"/>
      <c r="C84" s="750"/>
      <c r="D84" s="757"/>
      <c r="E84" s="758"/>
      <c r="F84" s="758"/>
      <c r="G84" s="758"/>
      <c r="H84" s="758"/>
      <c r="I84" s="758"/>
      <c r="J84" s="758"/>
      <c r="K84" s="758"/>
      <c r="L84" s="758"/>
      <c r="M84" s="758"/>
      <c r="N84" s="758"/>
      <c r="O84" s="758"/>
      <c r="P84" s="758"/>
      <c r="Q84" s="758"/>
      <c r="R84" s="758"/>
      <c r="S84" s="758"/>
      <c r="T84" s="758"/>
      <c r="U84" s="758"/>
      <c r="V84" s="758"/>
      <c r="W84" s="758"/>
      <c r="X84" s="759"/>
      <c r="AE84" s="196"/>
      <c r="AK84" s="207"/>
      <c r="AL84" s="217"/>
      <c r="AM84" s="209"/>
      <c r="AO84" s="209"/>
    </row>
    <row r="85" spans="1:41" ht="14.25" customHeight="1" x14ac:dyDescent="0.15">
      <c r="A85" s="861" t="s">
        <v>306</v>
      </c>
      <c r="B85" s="862"/>
      <c r="C85" s="760" t="s">
        <v>329</v>
      </c>
      <c r="D85" s="563"/>
      <c r="E85" s="771" t="s">
        <v>186</v>
      </c>
      <c r="F85" s="563"/>
      <c r="G85" s="773" t="s">
        <v>187</v>
      </c>
      <c r="H85" s="774"/>
      <c r="I85" s="563"/>
      <c r="J85" s="771" t="s">
        <v>186</v>
      </c>
      <c r="K85" s="563"/>
      <c r="L85" s="773" t="s">
        <v>188</v>
      </c>
      <c r="M85" s="777"/>
      <c r="N85" s="768" t="s">
        <v>189</v>
      </c>
      <c r="O85" s="564"/>
      <c r="P85" s="568">
        <f>IF(OR(A85="",D85="",I85=""),0,FLOOR(IF(I85&lt;D85,TIME(I85,K85,1)+1,TIME(I85,K85,1))-TIME(D85,F85,0)-TIME(0,O85,0),"0:15"))</f>
        <v>0</v>
      </c>
      <c r="Q85" s="779" t="s">
        <v>290</v>
      </c>
      <c r="R85" s="774"/>
      <c r="S85" s="554"/>
      <c r="T85" s="780" t="s">
        <v>135</v>
      </c>
      <c r="U85" s="760" t="s">
        <v>328</v>
      </c>
      <c r="V85" s="761"/>
      <c r="W85" s="764"/>
      <c r="X85" s="765"/>
      <c r="AE85" s="196"/>
      <c r="AK85" s="207"/>
      <c r="AL85" s="217"/>
    </row>
    <row r="86" spans="1:41" ht="14.25" customHeight="1" x14ac:dyDescent="0.15">
      <c r="A86" s="863"/>
      <c r="B86" s="864"/>
      <c r="C86" s="770"/>
      <c r="D86" s="565"/>
      <c r="E86" s="772"/>
      <c r="F86" s="565"/>
      <c r="G86" s="775"/>
      <c r="H86" s="776"/>
      <c r="I86" s="565"/>
      <c r="J86" s="772"/>
      <c r="K86" s="565"/>
      <c r="L86" s="775"/>
      <c r="M86" s="778"/>
      <c r="N86" s="769"/>
      <c r="O86" s="566"/>
      <c r="P86" s="569">
        <f>IF(OR(A85="",D86="",I86=""),0,FLOOR(IF(I86&lt;D86,TIME(I86,K86,1)+1,TIME(I86,K86,1))-TIME(D86,F86,0)-TIME(0,O86,0),"0:15"))</f>
        <v>0</v>
      </c>
      <c r="Q86" s="762"/>
      <c r="R86" s="776"/>
      <c r="S86" s="553"/>
      <c r="T86" s="781"/>
      <c r="U86" s="762"/>
      <c r="V86" s="763"/>
      <c r="W86" s="766"/>
      <c r="X86" s="767"/>
      <c r="AE86" s="196"/>
      <c r="AK86" s="207"/>
      <c r="AL86" s="217"/>
    </row>
    <row r="87" spans="1:41" ht="20.25" customHeight="1" x14ac:dyDescent="0.15">
      <c r="A87" s="863"/>
      <c r="B87" s="864"/>
      <c r="C87" s="748" t="s">
        <v>327</v>
      </c>
      <c r="D87" s="751"/>
      <c r="E87" s="752"/>
      <c r="F87" s="752"/>
      <c r="G87" s="752"/>
      <c r="H87" s="752"/>
      <c r="I87" s="752"/>
      <c r="J87" s="752"/>
      <c r="K87" s="752"/>
      <c r="L87" s="752"/>
      <c r="M87" s="752"/>
      <c r="N87" s="752"/>
      <c r="O87" s="752"/>
      <c r="P87" s="752"/>
      <c r="Q87" s="752"/>
      <c r="R87" s="752"/>
      <c r="S87" s="752"/>
      <c r="T87" s="752"/>
      <c r="U87" s="752"/>
      <c r="V87" s="752"/>
      <c r="W87" s="752"/>
      <c r="X87" s="753"/>
      <c r="AL87" s="218"/>
      <c r="AM87" s="209"/>
      <c r="AO87" s="209"/>
    </row>
    <row r="88" spans="1:41" ht="20.25" customHeight="1" x14ac:dyDescent="0.15">
      <c r="A88" s="863"/>
      <c r="B88" s="864"/>
      <c r="C88" s="749"/>
      <c r="D88" s="754"/>
      <c r="E88" s="755"/>
      <c r="F88" s="755"/>
      <c r="G88" s="755"/>
      <c r="H88" s="755"/>
      <c r="I88" s="755"/>
      <c r="J88" s="755"/>
      <c r="K88" s="755"/>
      <c r="L88" s="755"/>
      <c r="M88" s="755"/>
      <c r="N88" s="755"/>
      <c r="O88" s="755"/>
      <c r="P88" s="755"/>
      <c r="Q88" s="755"/>
      <c r="R88" s="755"/>
      <c r="S88" s="755"/>
      <c r="T88" s="755"/>
      <c r="U88" s="755"/>
      <c r="V88" s="755"/>
      <c r="W88" s="755"/>
      <c r="X88" s="756"/>
    </row>
    <row r="89" spans="1:41" ht="20.25" customHeight="1" x14ac:dyDescent="0.15">
      <c r="A89" s="865"/>
      <c r="B89" s="866"/>
      <c r="C89" s="750"/>
      <c r="D89" s="757"/>
      <c r="E89" s="758"/>
      <c r="F89" s="758"/>
      <c r="G89" s="758"/>
      <c r="H89" s="758"/>
      <c r="I89" s="758"/>
      <c r="J89" s="758"/>
      <c r="K89" s="758"/>
      <c r="L89" s="758"/>
      <c r="M89" s="758"/>
      <c r="N89" s="758"/>
      <c r="O89" s="758"/>
      <c r="P89" s="758"/>
      <c r="Q89" s="758"/>
      <c r="R89" s="758"/>
      <c r="S89" s="758"/>
      <c r="T89" s="758"/>
      <c r="U89" s="758"/>
      <c r="V89" s="758"/>
      <c r="W89" s="758"/>
      <c r="X89" s="759"/>
    </row>
    <row r="90" spans="1:41" ht="14.25" customHeight="1" x14ac:dyDescent="0.15">
      <c r="A90" s="861" t="s">
        <v>307</v>
      </c>
      <c r="B90" s="862"/>
      <c r="C90" s="760" t="s">
        <v>329</v>
      </c>
      <c r="D90" s="563"/>
      <c r="E90" s="771" t="s">
        <v>186</v>
      </c>
      <c r="F90" s="563"/>
      <c r="G90" s="773" t="s">
        <v>187</v>
      </c>
      <c r="H90" s="774"/>
      <c r="I90" s="563"/>
      <c r="J90" s="771" t="s">
        <v>186</v>
      </c>
      <c r="K90" s="563"/>
      <c r="L90" s="773" t="s">
        <v>188</v>
      </c>
      <c r="M90" s="777"/>
      <c r="N90" s="768" t="s">
        <v>189</v>
      </c>
      <c r="O90" s="564"/>
      <c r="P90" s="568">
        <f>IF(OR(A90="",D90="",I90=""),0,FLOOR(IF(I90&lt;D90,TIME(I90,K90,1)+1,TIME(I90,K90,1))-TIME(D90,F90,0)-TIME(0,O90,0),"0:15"))</f>
        <v>0</v>
      </c>
      <c r="Q90" s="779" t="s">
        <v>290</v>
      </c>
      <c r="R90" s="774"/>
      <c r="S90" s="554"/>
      <c r="T90" s="780" t="s">
        <v>135</v>
      </c>
      <c r="U90" s="760" t="s">
        <v>328</v>
      </c>
      <c r="V90" s="761"/>
      <c r="W90" s="764"/>
      <c r="X90" s="765"/>
    </row>
    <row r="91" spans="1:41" ht="14.25" customHeight="1" x14ac:dyDescent="0.15">
      <c r="A91" s="863"/>
      <c r="B91" s="864"/>
      <c r="C91" s="770"/>
      <c r="D91" s="565"/>
      <c r="E91" s="772"/>
      <c r="F91" s="565"/>
      <c r="G91" s="775"/>
      <c r="H91" s="776"/>
      <c r="I91" s="565"/>
      <c r="J91" s="772"/>
      <c r="K91" s="565"/>
      <c r="L91" s="775"/>
      <c r="M91" s="778"/>
      <c r="N91" s="769"/>
      <c r="O91" s="566"/>
      <c r="P91" s="569">
        <f>IF(OR(A90="",D91="",I91=""),0,FLOOR(IF(I91&lt;D91,TIME(I91,K91,1)+1,TIME(I91,K91,1))-TIME(D91,F91,0)-TIME(0,O91,0),"0:15"))</f>
        <v>0</v>
      </c>
      <c r="Q91" s="762"/>
      <c r="R91" s="776"/>
      <c r="S91" s="553"/>
      <c r="T91" s="781"/>
      <c r="U91" s="762"/>
      <c r="V91" s="763"/>
      <c r="W91" s="766"/>
      <c r="X91" s="767"/>
    </row>
    <row r="92" spans="1:41" ht="20.25" customHeight="1" x14ac:dyDescent="0.15">
      <c r="A92" s="863"/>
      <c r="B92" s="864"/>
      <c r="C92" s="748" t="s">
        <v>327</v>
      </c>
      <c r="D92" s="751"/>
      <c r="E92" s="752"/>
      <c r="F92" s="752"/>
      <c r="G92" s="752"/>
      <c r="H92" s="752"/>
      <c r="I92" s="752"/>
      <c r="J92" s="752"/>
      <c r="K92" s="752"/>
      <c r="L92" s="752"/>
      <c r="M92" s="752"/>
      <c r="N92" s="752"/>
      <c r="O92" s="752"/>
      <c r="P92" s="752"/>
      <c r="Q92" s="752"/>
      <c r="R92" s="752"/>
      <c r="S92" s="752"/>
      <c r="T92" s="752"/>
      <c r="U92" s="752"/>
      <c r="V92" s="752"/>
      <c r="W92" s="752"/>
      <c r="X92" s="753"/>
    </row>
    <row r="93" spans="1:41" ht="20.25" customHeight="1" x14ac:dyDescent="0.15">
      <c r="A93" s="863"/>
      <c r="B93" s="864"/>
      <c r="C93" s="749"/>
      <c r="D93" s="754"/>
      <c r="E93" s="755"/>
      <c r="F93" s="755"/>
      <c r="G93" s="755"/>
      <c r="H93" s="755"/>
      <c r="I93" s="755"/>
      <c r="J93" s="755"/>
      <c r="K93" s="755"/>
      <c r="L93" s="755"/>
      <c r="M93" s="755"/>
      <c r="N93" s="755"/>
      <c r="O93" s="755"/>
      <c r="P93" s="755"/>
      <c r="Q93" s="755"/>
      <c r="R93" s="755"/>
      <c r="S93" s="755"/>
      <c r="T93" s="755"/>
      <c r="U93" s="755"/>
      <c r="V93" s="755"/>
      <c r="W93" s="755"/>
      <c r="X93" s="756"/>
    </row>
    <row r="94" spans="1:41" ht="20.25" customHeight="1" x14ac:dyDescent="0.15">
      <c r="A94" s="865"/>
      <c r="B94" s="866"/>
      <c r="C94" s="750"/>
      <c r="D94" s="757"/>
      <c r="E94" s="758"/>
      <c r="F94" s="758"/>
      <c r="G94" s="758"/>
      <c r="H94" s="758"/>
      <c r="I94" s="758"/>
      <c r="J94" s="758"/>
      <c r="K94" s="758"/>
      <c r="L94" s="758"/>
      <c r="M94" s="758"/>
      <c r="N94" s="758"/>
      <c r="O94" s="758"/>
      <c r="P94" s="758"/>
      <c r="Q94" s="758"/>
      <c r="R94" s="758"/>
      <c r="S94" s="758"/>
      <c r="T94" s="758"/>
      <c r="U94" s="758"/>
      <c r="V94" s="758"/>
      <c r="W94" s="758"/>
      <c r="X94" s="759"/>
    </row>
    <row r="95" spans="1:41" ht="14.25" customHeight="1" x14ac:dyDescent="0.15">
      <c r="A95" s="861" t="s">
        <v>308</v>
      </c>
      <c r="B95" s="862"/>
      <c r="C95" s="760" t="s">
        <v>329</v>
      </c>
      <c r="D95" s="563"/>
      <c r="E95" s="771" t="s">
        <v>186</v>
      </c>
      <c r="F95" s="563"/>
      <c r="G95" s="773" t="s">
        <v>187</v>
      </c>
      <c r="H95" s="774"/>
      <c r="I95" s="563"/>
      <c r="J95" s="771" t="s">
        <v>186</v>
      </c>
      <c r="K95" s="563"/>
      <c r="L95" s="773" t="s">
        <v>188</v>
      </c>
      <c r="M95" s="777"/>
      <c r="N95" s="768" t="s">
        <v>189</v>
      </c>
      <c r="O95" s="564"/>
      <c r="P95" s="568">
        <f>IF(OR(A95="",D95="",I95=""),0,FLOOR(IF(I95&lt;D95,TIME(I95,K95,1)+1,TIME(I95,K95,1))-TIME(D95,F95,0)-TIME(0,O95,0),"0:15"))</f>
        <v>0</v>
      </c>
      <c r="Q95" s="779" t="s">
        <v>290</v>
      </c>
      <c r="R95" s="774"/>
      <c r="S95" s="554"/>
      <c r="T95" s="780" t="s">
        <v>135</v>
      </c>
      <c r="U95" s="760" t="s">
        <v>328</v>
      </c>
      <c r="V95" s="761"/>
      <c r="W95" s="764"/>
      <c r="X95" s="765"/>
    </row>
    <row r="96" spans="1:41" ht="14.25" customHeight="1" x14ac:dyDescent="0.15">
      <c r="A96" s="863"/>
      <c r="B96" s="864"/>
      <c r="C96" s="770"/>
      <c r="D96" s="565"/>
      <c r="E96" s="772"/>
      <c r="F96" s="565"/>
      <c r="G96" s="775"/>
      <c r="H96" s="776"/>
      <c r="I96" s="565"/>
      <c r="J96" s="772"/>
      <c r="K96" s="565"/>
      <c r="L96" s="775"/>
      <c r="M96" s="778"/>
      <c r="N96" s="769"/>
      <c r="O96" s="566"/>
      <c r="P96" s="569">
        <f>IF(OR(A95="",D96="",I96=""),0,FLOOR(IF(I96&lt;D96,TIME(I96,K96,1)+1,TIME(I96,K96,1))-TIME(D96,F96,0)-TIME(0,O96,0),"0:15"))</f>
        <v>0</v>
      </c>
      <c r="Q96" s="762"/>
      <c r="R96" s="776"/>
      <c r="S96" s="553"/>
      <c r="T96" s="781"/>
      <c r="U96" s="762"/>
      <c r="V96" s="763"/>
      <c r="W96" s="766"/>
      <c r="X96" s="767"/>
    </row>
    <row r="97" spans="1:41" ht="20.25" customHeight="1" x14ac:dyDescent="0.15">
      <c r="A97" s="863"/>
      <c r="B97" s="864"/>
      <c r="C97" s="748" t="s">
        <v>327</v>
      </c>
      <c r="D97" s="751"/>
      <c r="E97" s="752"/>
      <c r="F97" s="752"/>
      <c r="G97" s="752"/>
      <c r="H97" s="752"/>
      <c r="I97" s="752"/>
      <c r="J97" s="752"/>
      <c r="K97" s="752"/>
      <c r="L97" s="752"/>
      <c r="M97" s="752"/>
      <c r="N97" s="752"/>
      <c r="O97" s="752"/>
      <c r="P97" s="752"/>
      <c r="Q97" s="752"/>
      <c r="R97" s="752"/>
      <c r="S97" s="752"/>
      <c r="T97" s="752"/>
      <c r="U97" s="752"/>
      <c r="V97" s="752"/>
      <c r="W97" s="752"/>
      <c r="X97" s="753"/>
    </row>
    <row r="98" spans="1:41" ht="20.25" customHeight="1" x14ac:dyDescent="0.15">
      <c r="A98" s="863"/>
      <c r="B98" s="864"/>
      <c r="C98" s="749"/>
      <c r="D98" s="754"/>
      <c r="E98" s="755"/>
      <c r="F98" s="755"/>
      <c r="G98" s="755"/>
      <c r="H98" s="755"/>
      <c r="I98" s="755"/>
      <c r="J98" s="755"/>
      <c r="K98" s="755"/>
      <c r="L98" s="755"/>
      <c r="M98" s="755"/>
      <c r="N98" s="755"/>
      <c r="O98" s="755"/>
      <c r="P98" s="755"/>
      <c r="Q98" s="755"/>
      <c r="R98" s="755"/>
      <c r="S98" s="755"/>
      <c r="T98" s="755"/>
      <c r="U98" s="755"/>
      <c r="V98" s="755"/>
      <c r="W98" s="755"/>
      <c r="X98" s="756"/>
    </row>
    <row r="99" spans="1:41" ht="20.25" customHeight="1" x14ac:dyDescent="0.15">
      <c r="A99" s="865"/>
      <c r="B99" s="866"/>
      <c r="C99" s="750"/>
      <c r="D99" s="757"/>
      <c r="E99" s="758"/>
      <c r="F99" s="758"/>
      <c r="G99" s="758"/>
      <c r="H99" s="758"/>
      <c r="I99" s="758"/>
      <c r="J99" s="758"/>
      <c r="K99" s="758"/>
      <c r="L99" s="758"/>
      <c r="M99" s="758"/>
      <c r="N99" s="758"/>
      <c r="O99" s="758"/>
      <c r="P99" s="758"/>
      <c r="Q99" s="758"/>
      <c r="R99" s="758"/>
      <c r="S99" s="758"/>
      <c r="T99" s="758"/>
      <c r="U99" s="758"/>
      <c r="V99" s="758"/>
      <c r="W99" s="758"/>
      <c r="X99" s="759"/>
    </row>
    <row r="100" spans="1:41" ht="14.25" customHeight="1" x14ac:dyDescent="0.15">
      <c r="A100" s="861" t="s">
        <v>309</v>
      </c>
      <c r="B100" s="862"/>
      <c r="C100" s="760" t="s">
        <v>329</v>
      </c>
      <c r="D100" s="563"/>
      <c r="E100" s="771" t="s">
        <v>186</v>
      </c>
      <c r="F100" s="563"/>
      <c r="G100" s="773" t="s">
        <v>187</v>
      </c>
      <c r="H100" s="774"/>
      <c r="I100" s="563"/>
      <c r="J100" s="771" t="s">
        <v>186</v>
      </c>
      <c r="K100" s="563"/>
      <c r="L100" s="773" t="s">
        <v>188</v>
      </c>
      <c r="M100" s="777"/>
      <c r="N100" s="768" t="s">
        <v>189</v>
      </c>
      <c r="O100" s="564"/>
      <c r="P100" s="568">
        <f>IF(OR(A100="",D100="",I100=""),0,FLOOR(IF(I100&lt;D100,TIME(I100,K100,1)+1,TIME(I100,K100,1))-TIME(D100,F100,0)-TIME(0,O100,0),"0:15"))</f>
        <v>0</v>
      </c>
      <c r="Q100" s="779" t="s">
        <v>290</v>
      </c>
      <c r="R100" s="774"/>
      <c r="S100" s="554"/>
      <c r="T100" s="780" t="s">
        <v>135</v>
      </c>
      <c r="U100" s="760" t="s">
        <v>328</v>
      </c>
      <c r="V100" s="761"/>
      <c r="W100" s="764"/>
      <c r="X100" s="765"/>
    </row>
    <row r="101" spans="1:41" ht="14.25" customHeight="1" x14ac:dyDescent="0.15">
      <c r="A101" s="863"/>
      <c r="B101" s="864"/>
      <c r="C101" s="770"/>
      <c r="D101" s="565"/>
      <c r="E101" s="772"/>
      <c r="F101" s="565"/>
      <c r="G101" s="775"/>
      <c r="H101" s="776"/>
      <c r="I101" s="565"/>
      <c r="J101" s="772"/>
      <c r="K101" s="565"/>
      <c r="L101" s="775"/>
      <c r="M101" s="778"/>
      <c r="N101" s="769"/>
      <c r="O101" s="566"/>
      <c r="P101" s="569">
        <f>IF(OR(A100="",D101="",I101=""),0,FLOOR(IF(I101&lt;D101,TIME(I101,K101,1)+1,TIME(I101,K101,1))-TIME(D101,F101,0)-TIME(0,O101,0),"0:15"))</f>
        <v>0</v>
      </c>
      <c r="Q101" s="762"/>
      <c r="R101" s="776"/>
      <c r="S101" s="553"/>
      <c r="T101" s="781"/>
      <c r="U101" s="762"/>
      <c r="V101" s="763"/>
      <c r="W101" s="766"/>
      <c r="X101" s="767"/>
    </row>
    <row r="102" spans="1:41" ht="20.25" customHeight="1" x14ac:dyDescent="0.15">
      <c r="A102" s="863"/>
      <c r="B102" s="864"/>
      <c r="C102" s="748" t="s">
        <v>327</v>
      </c>
      <c r="D102" s="751"/>
      <c r="E102" s="752"/>
      <c r="F102" s="752"/>
      <c r="G102" s="752"/>
      <c r="H102" s="752"/>
      <c r="I102" s="752"/>
      <c r="J102" s="752"/>
      <c r="K102" s="752"/>
      <c r="L102" s="752"/>
      <c r="M102" s="752"/>
      <c r="N102" s="752"/>
      <c r="O102" s="752"/>
      <c r="P102" s="752"/>
      <c r="Q102" s="752"/>
      <c r="R102" s="752"/>
      <c r="S102" s="752"/>
      <c r="T102" s="752"/>
      <c r="U102" s="752"/>
      <c r="V102" s="752"/>
      <c r="W102" s="752"/>
      <c r="X102" s="753"/>
    </row>
    <row r="103" spans="1:41" ht="20.25" customHeight="1" x14ac:dyDescent="0.15">
      <c r="A103" s="863"/>
      <c r="B103" s="864"/>
      <c r="C103" s="749"/>
      <c r="D103" s="754"/>
      <c r="E103" s="755"/>
      <c r="F103" s="755"/>
      <c r="G103" s="755"/>
      <c r="H103" s="755"/>
      <c r="I103" s="755"/>
      <c r="J103" s="755"/>
      <c r="K103" s="755"/>
      <c r="L103" s="755"/>
      <c r="M103" s="755"/>
      <c r="N103" s="755"/>
      <c r="O103" s="755"/>
      <c r="P103" s="755"/>
      <c r="Q103" s="755"/>
      <c r="R103" s="755"/>
      <c r="S103" s="755"/>
      <c r="T103" s="755"/>
      <c r="U103" s="755"/>
      <c r="V103" s="755"/>
      <c r="W103" s="755"/>
      <c r="X103" s="756"/>
    </row>
    <row r="104" spans="1:41" ht="20.25" customHeight="1" x14ac:dyDescent="0.15">
      <c r="A104" s="865"/>
      <c r="B104" s="866"/>
      <c r="C104" s="750"/>
      <c r="D104" s="757"/>
      <c r="E104" s="758"/>
      <c r="F104" s="758"/>
      <c r="G104" s="758"/>
      <c r="H104" s="758"/>
      <c r="I104" s="758"/>
      <c r="J104" s="758"/>
      <c r="K104" s="758"/>
      <c r="L104" s="758"/>
      <c r="M104" s="758"/>
      <c r="N104" s="758"/>
      <c r="O104" s="758"/>
      <c r="P104" s="758"/>
      <c r="Q104" s="758"/>
      <c r="R104" s="758"/>
      <c r="S104" s="758"/>
      <c r="T104" s="758"/>
      <c r="U104" s="758"/>
      <c r="V104" s="758"/>
      <c r="W104" s="758"/>
      <c r="X104" s="759"/>
    </row>
    <row r="105" spans="1:41" ht="14.25" customHeight="1" x14ac:dyDescent="0.15">
      <c r="A105" s="861" t="s">
        <v>310</v>
      </c>
      <c r="B105" s="862"/>
      <c r="C105" s="760" t="s">
        <v>329</v>
      </c>
      <c r="D105" s="563"/>
      <c r="E105" s="771" t="s">
        <v>186</v>
      </c>
      <c r="F105" s="563"/>
      <c r="G105" s="773" t="s">
        <v>187</v>
      </c>
      <c r="H105" s="774"/>
      <c r="I105" s="563"/>
      <c r="J105" s="771" t="s">
        <v>186</v>
      </c>
      <c r="K105" s="563"/>
      <c r="L105" s="773" t="s">
        <v>188</v>
      </c>
      <c r="M105" s="777"/>
      <c r="N105" s="768" t="s">
        <v>189</v>
      </c>
      <c r="O105" s="564"/>
      <c r="P105" s="568">
        <f>IF(OR(A105="",D105="",I105=""),0,FLOOR(IF(I105&lt;D105,TIME(I105,K105,1)+1,TIME(I105,K105,1))-TIME(D105,F105,0)-TIME(0,O105,0),"0:15"))</f>
        <v>0</v>
      </c>
      <c r="Q105" s="779" t="s">
        <v>290</v>
      </c>
      <c r="R105" s="774"/>
      <c r="S105" s="554"/>
      <c r="T105" s="780" t="s">
        <v>135</v>
      </c>
      <c r="U105" s="760" t="s">
        <v>328</v>
      </c>
      <c r="V105" s="761"/>
      <c r="W105" s="764"/>
      <c r="X105" s="765"/>
    </row>
    <row r="106" spans="1:41" ht="14.25" customHeight="1" x14ac:dyDescent="0.15">
      <c r="A106" s="863"/>
      <c r="B106" s="864"/>
      <c r="C106" s="770"/>
      <c r="D106" s="565"/>
      <c r="E106" s="772"/>
      <c r="F106" s="565"/>
      <c r="G106" s="775"/>
      <c r="H106" s="776"/>
      <c r="I106" s="565"/>
      <c r="J106" s="772"/>
      <c r="K106" s="565"/>
      <c r="L106" s="775"/>
      <c r="M106" s="778"/>
      <c r="N106" s="769"/>
      <c r="O106" s="566"/>
      <c r="P106" s="569">
        <f>IF(OR(A105="",D106="",I106=""),0,FLOOR(IF(I106&lt;D106,TIME(I106,K106,1)+1,TIME(I106,K106,1))-TIME(D106,F106,0)-TIME(0,O106,0),"0:15"))</f>
        <v>0</v>
      </c>
      <c r="Q106" s="762"/>
      <c r="R106" s="776"/>
      <c r="S106" s="553"/>
      <c r="T106" s="781"/>
      <c r="U106" s="762"/>
      <c r="V106" s="763"/>
      <c r="W106" s="766"/>
      <c r="X106" s="767"/>
    </row>
    <row r="107" spans="1:41" ht="20.25" customHeight="1" x14ac:dyDescent="0.15">
      <c r="A107" s="863"/>
      <c r="B107" s="864"/>
      <c r="C107" s="748" t="s">
        <v>327</v>
      </c>
      <c r="D107" s="751"/>
      <c r="E107" s="752"/>
      <c r="F107" s="752"/>
      <c r="G107" s="752"/>
      <c r="H107" s="752"/>
      <c r="I107" s="752"/>
      <c r="J107" s="752"/>
      <c r="K107" s="752"/>
      <c r="L107" s="752"/>
      <c r="M107" s="752"/>
      <c r="N107" s="752"/>
      <c r="O107" s="752"/>
      <c r="P107" s="752"/>
      <c r="Q107" s="752"/>
      <c r="R107" s="752"/>
      <c r="S107" s="752"/>
      <c r="T107" s="752"/>
      <c r="U107" s="752"/>
      <c r="V107" s="752"/>
      <c r="W107" s="752"/>
      <c r="X107" s="753"/>
    </row>
    <row r="108" spans="1:41" ht="20.25" customHeight="1" x14ac:dyDescent="0.15">
      <c r="A108" s="863"/>
      <c r="B108" s="864"/>
      <c r="C108" s="749"/>
      <c r="D108" s="754"/>
      <c r="E108" s="755"/>
      <c r="F108" s="755"/>
      <c r="G108" s="755"/>
      <c r="H108" s="755"/>
      <c r="I108" s="755"/>
      <c r="J108" s="755"/>
      <c r="K108" s="755"/>
      <c r="L108" s="755"/>
      <c r="M108" s="755"/>
      <c r="N108" s="755"/>
      <c r="O108" s="755"/>
      <c r="P108" s="755"/>
      <c r="Q108" s="755"/>
      <c r="R108" s="755"/>
      <c r="S108" s="755"/>
      <c r="T108" s="755"/>
      <c r="U108" s="755"/>
      <c r="V108" s="755"/>
      <c r="W108" s="755"/>
      <c r="X108" s="756"/>
    </row>
    <row r="109" spans="1:41" ht="20.25" customHeight="1" x14ac:dyDescent="0.15">
      <c r="A109" s="865"/>
      <c r="B109" s="866"/>
      <c r="C109" s="750"/>
      <c r="D109" s="757"/>
      <c r="E109" s="758"/>
      <c r="F109" s="758"/>
      <c r="G109" s="758"/>
      <c r="H109" s="758"/>
      <c r="I109" s="758"/>
      <c r="J109" s="758"/>
      <c r="K109" s="758"/>
      <c r="L109" s="758"/>
      <c r="M109" s="758"/>
      <c r="N109" s="758"/>
      <c r="O109" s="758"/>
      <c r="P109" s="758"/>
      <c r="Q109" s="758"/>
      <c r="R109" s="758"/>
      <c r="S109" s="758"/>
      <c r="T109" s="758"/>
      <c r="U109" s="758"/>
      <c r="V109" s="758"/>
      <c r="W109" s="758"/>
      <c r="X109" s="759"/>
    </row>
    <row r="110" spans="1:41" ht="14.25" customHeight="1" x14ac:dyDescent="0.15">
      <c r="A110" s="573"/>
      <c r="B110" s="573"/>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75"/>
      <c r="AE110" s="196"/>
      <c r="AK110" s="207"/>
      <c r="AL110" s="217"/>
      <c r="AM110" s="209"/>
      <c r="AO110" s="209"/>
    </row>
    <row r="111" spans="1:41" ht="14.25" customHeight="1" x14ac:dyDescent="0.15">
      <c r="A111" s="574"/>
      <c r="B111" s="574"/>
      <c r="C111" s="592"/>
      <c r="D111" s="592"/>
      <c r="E111" s="592"/>
      <c r="F111" s="592"/>
      <c r="G111" s="592"/>
      <c r="H111" s="592"/>
      <c r="I111" s="592"/>
      <c r="J111" s="592"/>
      <c r="K111" s="592"/>
      <c r="L111" s="592"/>
      <c r="M111" s="592"/>
      <c r="N111" s="592"/>
      <c r="O111" s="592"/>
      <c r="P111" s="592"/>
      <c r="Q111" s="592"/>
      <c r="R111" s="592"/>
      <c r="S111" s="592"/>
      <c r="T111" s="592"/>
      <c r="U111" s="787" t="str">
        <f>IF('10号'!T75="","（ 平成　　年　　月 ）",'10号'!T75)</f>
        <v>（ 平成　　年　　月 ）</v>
      </c>
      <c r="V111" s="787"/>
      <c r="W111" s="787"/>
      <c r="X111" s="787"/>
      <c r="AE111" s="196"/>
      <c r="AK111" s="207"/>
      <c r="AL111" s="217"/>
      <c r="AM111" s="209"/>
      <c r="AO111" s="209"/>
    </row>
    <row r="112" spans="1:41" ht="14.25" customHeight="1" x14ac:dyDescent="0.15">
      <c r="A112" s="861" t="s">
        <v>311</v>
      </c>
      <c r="B112" s="862"/>
      <c r="C112" s="760" t="s">
        <v>329</v>
      </c>
      <c r="D112" s="563"/>
      <c r="E112" s="771" t="s">
        <v>186</v>
      </c>
      <c r="F112" s="563"/>
      <c r="G112" s="773" t="s">
        <v>187</v>
      </c>
      <c r="H112" s="774"/>
      <c r="I112" s="563"/>
      <c r="J112" s="771" t="s">
        <v>186</v>
      </c>
      <c r="K112" s="563"/>
      <c r="L112" s="773" t="s">
        <v>188</v>
      </c>
      <c r="M112" s="777"/>
      <c r="N112" s="768" t="s">
        <v>189</v>
      </c>
      <c r="O112" s="564"/>
      <c r="P112" s="568">
        <f>IF(OR(A112="",D112="",I112=""),0,FLOOR(IF(I112&lt;D112,TIME(I112,K112,1)+1,TIME(I112,K112,1))-TIME(D112,F112,0)-TIME(0,O112,0),"0:15"))</f>
        <v>0</v>
      </c>
      <c r="Q112" s="779" t="s">
        <v>290</v>
      </c>
      <c r="R112" s="774"/>
      <c r="S112" s="554"/>
      <c r="T112" s="780" t="s">
        <v>135</v>
      </c>
      <c r="U112" s="760" t="s">
        <v>328</v>
      </c>
      <c r="V112" s="761"/>
      <c r="W112" s="764"/>
      <c r="X112" s="765"/>
    </row>
    <row r="113" spans="1:41" ht="14.25" customHeight="1" x14ac:dyDescent="0.15">
      <c r="A113" s="863"/>
      <c r="B113" s="864"/>
      <c r="C113" s="770"/>
      <c r="D113" s="565"/>
      <c r="E113" s="772"/>
      <c r="F113" s="565"/>
      <c r="G113" s="775"/>
      <c r="H113" s="776"/>
      <c r="I113" s="565"/>
      <c r="J113" s="772"/>
      <c r="K113" s="565"/>
      <c r="L113" s="775"/>
      <c r="M113" s="778"/>
      <c r="N113" s="769"/>
      <c r="O113" s="566"/>
      <c r="P113" s="569">
        <f>IF(OR(A112="",D113="",I113=""),0,FLOOR(IF(I113&lt;D113,TIME(I113,K113,1)+1,TIME(I113,K113,1))-TIME(D113,F113,0)-TIME(0,O113,0),"0:15"))</f>
        <v>0</v>
      </c>
      <c r="Q113" s="762"/>
      <c r="R113" s="776"/>
      <c r="S113" s="553"/>
      <c r="T113" s="781"/>
      <c r="U113" s="762"/>
      <c r="V113" s="763"/>
      <c r="W113" s="766"/>
      <c r="X113" s="767"/>
    </row>
    <row r="114" spans="1:41" ht="20.25" customHeight="1" x14ac:dyDescent="0.15">
      <c r="A114" s="863"/>
      <c r="B114" s="864"/>
      <c r="C114" s="748" t="s">
        <v>327</v>
      </c>
      <c r="D114" s="751"/>
      <c r="E114" s="752"/>
      <c r="F114" s="752"/>
      <c r="G114" s="752"/>
      <c r="H114" s="752"/>
      <c r="I114" s="752"/>
      <c r="J114" s="752"/>
      <c r="K114" s="752"/>
      <c r="L114" s="752"/>
      <c r="M114" s="752"/>
      <c r="N114" s="752"/>
      <c r="O114" s="752"/>
      <c r="P114" s="752"/>
      <c r="Q114" s="752"/>
      <c r="R114" s="752"/>
      <c r="S114" s="752"/>
      <c r="T114" s="752"/>
      <c r="U114" s="752"/>
      <c r="V114" s="752"/>
      <c r="W114" s="752"/>
      <c r="X114" s="753"/>
    </row>
    <row r="115" spans="1:41" ht="20.25" customHeight="1" x14ac:dyDescent="0.15">
      <c r="A115" s="863"/>
      <c r="B115" s="864"/>
      <c r="C115" s="749"/>
      <c r="D115" s="754"/>
      <c r="E115" s="755"/>
      <c r="F115" s="755"/>
      <c r="G115" s="755"/>
      <c r="H115" s="755"/>
      <c r="I115" s="755"/>
      <c r="J115" s="755"/>
      <c r="K115" s="755"/>
      <c r="L115" s="755"/>
      <c r="M115" s="755"/>
      <c r="N115" s="755"/>
      <c r="O115" s="755"/>
      <c r="P115" s="755"/>
      <c r="Q115" s="755"/>
      <c r="R115" s="755"/>
      <c r="S115" s="755"/>
      <c r="T115" s="755"/>
      <c r="U115" s="755"/>
      <c r="V115" s="755"/>
      <c r="W115" s="755"/>
      <c r="X115" s="756"/>
    </row>
    <row r="116" spans="1:41" ht="20.25" customHeight="1" x14ac:dyDescent="0.15">
      <c r="A116" s="865"/>
      <c r="B116" s="866"/>
      <c r="C116" s="750"/>
      <c r="D116" s="757"/>
      <c r="E116" s="758"/>
      <c r="F116" s="758"/>
      <c r="G116" s="758"/>
      <c r="H116" s="758"/>
      <c r="I116" s="758"/>
      <c r="J116" s="758"/>
      <c r="K116" s="758"/>
      <c r="L116" s="758"/>
      <c r="M116" s="758"/>
      <c r="N116" s="758"/>
      <c r="O116" s="758"/>
      <c r="P116" s="758"/>
      <c r="Q116" s="758"/>
      <c r="R116" s="758"/>
      <c r="S116" s="758"/>
      <c r="T116" s="758"/>
      <c r="U116" s="758"/>
      <c r="V116" s="758"/>
      <c r="W116" s="758"/>
      <c r="X116" s="759"/>
    </row>
    <row r="117" spans="1:41" ht="14.25" customHeight="1" x14ac:dyDescent="0.15">
      <c r="A117" s="861" t="s">
        <v>312</v>
      </c>
      <c r="B117" s="862"/>
      <c r="C117" s="760" t="s">
        <v>329</v>
      </c>
      <c r="D117" s="563"/>
      <c r="E117" s="771" t="s">
        <v>186</v>
      </c>
      <c r="F117" s="563"/>
      <c r="G117" s="773" t="s">
        <v>187</v>
      </c>
      <c r="H117" s="774"/>
      <c r="I117" s="563"/>
      <c r="J117" s="771" t="s">
        <v>186</v>
      </c>
      <c r="K117" s="563"/>
      <c r="L117" s="773" t="s">
        <v>188</v>
      </c>
      <c r="M117" s="777"/>
      <c r="N117" s="768" t="s">
        <v>189</v>
      </c>
      <c r="O117" s="564"/>
      <c r="P117" s="568">
        <f>IF(OR(A117="",D117="",I117=""),0,FLOOR(IF(I117&lt;D117,TIME(I117,K117,1)+1,TIME(I117,K117,1))-TIME(D117,F117,0)-TIME(0,O117,0),"0:15"))</f>
        <v>0</v>
      </c>
      <c r="Q117" s="779" t="s">
        <v>290</v>
      </c>
      <c r="R117" s="774"/>
      <c r="S117" s="554"/>
      <c r="T117" s="780" t="s">
        <v>135</v>
      </c>
      <c r="U117" s="760" t="s">
        <v>328</v>
      </c>
      <c r="V117" s="761"/>
      <c r="W117" s="764"/>
      <c r="X117" s="765"/>
    </row>
    <row r="118" spans="1:41" ht="14.25" customHeight="1" x14ac:dyDescent="0.15">
      <c r="A118" s="863"/>
      <c r="B118" s="864"/>
      <c r="C118" s="770"/>
      <c r="D118" s="565"/>
      <c r="E118" s="772"/>
      <c r="F118" s="565"/>
      <c r="G118" s="775"/>
      <c r="H118" s="776"/>
      <c r="I118" s="565"/>
      <c r="J118" s="772"/>
      <c r="K118" s="565"/>
      <c r="L118" s="775"/>
      <c r="M118" s="778"/>
      <c r="N118" s="769"/>
      <c r="O118" s="566"/>
      <c r="P118" s="569">
        <f>IF(OR(A117="",D118="",I118=""),0,FLOOR(IF(I118&lt;D118,TIME(I118,K118,1)+1,TIME(I118,K118,1))-TIME(D118,F118,0)-TIME(0,O118,0),"0:15"))</f>
        <v>0</v>
      </c>
      <c r="Q118" s="762"/>
      <c r="R118" s="776"/>
      <c r="S118" s="553"/>
      <c r="T118" s="781"/>
      <c r="U118" s="762"/>
      <c r="V118" s="763"/>
      <c r="W118" s="766"/>
      <c r="X118" s="767"/>
    </row>
    <row r="119" spans="1:41" ht="20.25" customHeight="1" x14ac:dyDescent="0.15">
      <c r="A119" s="863"/>
      <c r="B119" s="864"/>
      <c r="C119" s="748" t="s">
        <v>327</v>
      </c>
      <c r="D119" s="751"/>
      <c r="E119" s="752"/>
      <c r="F119" s="752"/>
      <c r="G119" s="752"/>
      <c r="H119" s="752"/>
      <c r="I119" s="752"/>
      <c r="J119" s="752"/>
      <c r="K119" s="752"/>
      <c r="L119" s="752"/>
      <c r="M119" s="752"/>
      <c r="N119" s="752"/>
      <c r="O119" s="752"/>
      <c r="P119" s="752"/>
      <c r="Q119" s="752"/>
      <c r="R119" s="752"/>
      <c r="S119" s="752"/>
      <c r="T119" s="752"/>
      <c r="U119" s="752"/>
      <c r="V119" s="752"/>
      <c r="W119" s="752"/>
      <c r="X119" s="753"/>
      <c r="AE119" s="219"/>
      <c r="AK119" s="207"/>
      <c r="AL119" s="217"/>
      <c r="AM119" s="209"/>
      <c r="AO119" s="209"/>
    </row>
    <row r="120" spans="1:41" ht="20.25" customHeight="1" x14ac:dyDescent="0.15">
      <c r="A120" s="863"/>
      <c r="B120" s="864"/>
      <c r="C120" s="749"/>
      <c r="D120" s="754"/>
      <c r="E120" s="755"/>
      <c r="F120" s="755"/>
      <c r="G120" s="755"/>
      <c r="H120" s="755"/>
      <c r="I120" s="755"/>
      <c r="J120" s="755"/>
      <c r="K120" s="755"/>
      <c r="L120" s="755"/>
      <c r="M120" s="755"/>
      <c r="N120" s="755"/>
      <c r="O120" s="755"/>
      <c r="P120" s="755"/>
      <c r="Q120" s="755"/>
      <c r="R120" s="755"/>
      <c r="S120" s="755"/>
      <c r="T120" s="755"/>
      <c r="U120" s="755"/>
      <c r="V120" s="755"/>
      <c r="W120" s="755"/>
      <c r="X120" s="756"/>
      <c r="AE120" s="219"/>
      <c r="AK120" s="207"/>
      <c r="AL120" s="217"/>
      <c r="AM120" s="209"/>
      <c r="AO120" s="209"/>
    </row>
    <row r="121" spans="1:41" ht="20.25" customHeight="1" x14ac:dyDescent="0.15">
      <c r="A121" s="865"/>
      <c r="B121" s="866"/>
      <c r="C121" s="750"/>
      <c r="D121" s="757"/>
      <c r="E121" s="758"/>
      <c r="F121" s="758"/>
      <c r="G121" s="758"/>
      <c r="H121" s="758"/>
      <c r="I121" s="758"/>
      <c r="J121" s="758"/>
      <c r="K121" s="758"/>
      <c r="L121" s="758"/>
      <c r="M121" s="758"/>
      <c r="N121" s="758"/>
      <c r="O121" s="758"/>
      <c r="P121" s="758"/>
      <c r="Q121" s="758"/>
      <c r="R121" s="758"/>
      <c r="S121" s="758"/>
      <c r="T121" s="758"/>
      <c r="U121" s="758"/>
      <c r="V121" s="758"/>
      <c r="W121" s="758"/>
      <c r="X121" s="759"/>
      <c r="AE121" s="219"/>
      <c r="AK121" s="207"/>
      <c r="AL121" s="217"/>
      <c r="AM121" s="209"/>
      <c r="AO121" s="209"/>
    </row>
    <row r="122" spans="1:41" ht="14.25" customHeight="1" x14ac:dyDescent="0.15">
      <c r="A122" s="861" t="s">
        <v>313</v>
      </c>
      <c r="B122" s="862"/>
      <c r="C122" s="760" t="s">
        <v>329</v>
      </c>
      <c r="D122" s="563"/>
      <c r="E122" s="771" t="s">
        <v>186</v>
      </c>
      <c r="F122" s="563"/>
      <c r="G122" s="773" t="s">
        <v>187</v>
      </c>
      <c r="H122" s="774"/>
      <c r="I122" s="563"/>
      <c r="J122" s="771" t="s">
        <v>186</v>
      </c>
      <c r="K122" s="563"/>
      <c r="L122" s="773" t="s">
        <v>188</v>
      </c>
      <c r="M122" s="777"/>
      <c r="N122" s="768" t="s">
        <v>189</v>
      </c>
      <c r="O122" s="564"/>
      <c r="P122" s="568">
        <f>IF(OR(A122="",D122="",I122=""),0,FLOOR(IF(I122&lt;D122,TIME(I122,K122,1)+1,TIME(I122,K122,1))-TIME(D122,F122,0)-TIME(0,O122,0),"0:15"))</f>
        <v>0</v>
      </c>
      <c r="Q122" s="779" t="s">
        <v>290</v>
      </c>
      <c r="R122" s="774"/>
      <c r="S122" s="554"/>
      <c r="T122" s="780" t="s">
        <v>135</v>
      </c>
      <c r="U122" s="760" t="s">
        <v>328</v>
      </c>
      <c r="V122" s="761"/>
      <c r="W122" s="764"/>
      <c r="X122" s="765"/>
      <c r="AE122" s="219"/>
      <c r="AK122" s="207"/>
      <c r="AL122" s="217"/>
    </row>
    <row r="123" spans="1:41" ht="14.25" customHeight="1" x14ac:dyDescent="0.15">
      <c r="A123" s="863"/>
      <c r="B123" s="864"/>
      <c r="C123" s="770"/>
      <c r="D123" s="565"/>
      <c r="E123" s="772"/>
      <c r="F123" s="565"/>
      <c r="G123" s="775"/>
      <c r="H123" s="776"/>
      <c r="I123" s="565"/>
      <c r="J123" s="772"/>
      <c r="K123" s="565"/>
      <c r="L123" s="775"/>
      <c r="M123" s="778"/>
      <c r="N123" s="769"/>
      <c r="O123" s="566"/>
      <c r="P123" s="569">
        <f>IF(OR(A122="",D123="",I123=""),0,FLOOR(IF(I123&lt;D123,TIME(I123,K123,1)+1,TIME(I123,K123,1))-TIME(D123,F123,0)-TIME(0,O123,0),"0:15"))</f>
        <v>0</v>
      </c>
      <c r="Q123" s="762"/>
      <c r="R123" s="776"/>
      <c r="S123" s="553"/>
      <c r="T123" s="781"/>
      <c r="U123" s="762"/>
      <c r="V123" s="763"/>
      <c r="W123" s="766"/>
      <c r="X123" s="767"/>
      <c r="AE123" s="219"/>
      <c r="AK123" s="207"/>
      <c r="AL123" s="217"/>
    </row>
    <row r="124" spans="1:41" ht="20.25" customHeight="1" x14ac:dyDescent="0.15">
      <c r="A124" s="863"/>
      <c r="B124" s="864"/>
      <c r="C124" s="748" t="s">
        <v>327</v>
      </c>
      <c r="D124" s="751"/>
      <c r="E124" s="752"/>
      <c r="F124" s="752"/>
      <c r="G124" s="752"/>
      <c r="H124" s="752"/>
      <c r="I124" s="752"/>
      <c r="J124" s="752"/>
      <c r="K124" s="752"/>
      <c r="L124" s="752"/>
      <c r="M124" s="752"/>
      <c r="N124" s="752"/>
      <c r="O124" s="752"/>
      <c r="P124" s="752"/>
      <c r="Q124" s="752"/>
      <c r="R124" s="752"/>
      <c r="S124" s="752"/>
      <c r="T124" s="752"/>
      <c r="U124" s="752"/>
      <c r="V124" s="752"/>
      <c r="W124" s="752"/>
      <c r="X124" s="753"/>
      <c r="AL124" s="218"/>
      <c r="AM124" s="209"/>
      <c r="AO124" s="209"/>
    </row>
    <row r="125" spans="1:41" ht="20.25" customHeight="1" x14ac:dyDescent="0.15">
      <c r="A125" s="863"/>
      <c r="B125" s="864"/>
      <c r="C125" s="749"/>
      <c r="D125" s="754"/>
      <c r="E125" s="755"/>
      <c r="F125" s="755"/>
      <c r="G125" s="755"/>
      <c r="H125" s="755"/>
      <c r="I125" s="755"/>
      <c r="J125" s="755"/>
      <c r="K125" s="755"/>
      <c r="L125" s="755"/>
      <c r="M125" s="755"/>
      <c r="N125" s="755"/>
      <c r="O125" s="755"/>
      <c r="P125" s="755"/>
      <c r="Q125" s="755"/>
      <c r="R125" s="755"/>
      <c r="S125" s="755"/>
      <c r="T125" s="755"/>
      <c r="U125" s="755"/>
      <c r="V125" s="755"/>
      <c r="W125" s="755"/>
      <c r="X125" s="756"/>
    </row>
    <row r="126" spans="1:41" ht="20.25" customHeight="1" x14ac:dyDescent="0.15">
      <c r="A126" s="865"/>
      <c r="B126" s="866"/>
      <c r="C126" s="750"/>
      <c r="D126" s="757"/>
      <c r="E126" s="758"/>
      <c r="F126" s="758"/>
      <c r="G126" s="758"/>
      <c r="H126" s="758"/>
      <c r="I126" s="758"/>
      <c r="J126" s="758"/>
      <c r="K126" s="758"/>
      <c r="L126" s="758"/>
      <c r="M126" s="758"/>
      <c r="N126" s="758"/>
      <c r="O126" s="758"/>
      <c r="P126" s="758"/>
      <c r="Q126" s="758"/>
      <c r="R126" s="758"/>
      <c r="S126" s="758"/>
      <c r="T126" s="758"/>
      <c r="U126" s="758"/>
      <c r="V126" s="758"/>
      <c r="W126" s="758"/>
      <c r="X126" s="759"/>
    </row>
    <row r="127" spans="1:41" ht="14.25" customHeight="1" x14ac:dyDescent="0.15">
      <c r="A127" s="861" t="s">
        <v>314</v>
      </c>
      <c r="B127" s="862"/>
      <c r="C127" s="760" t="s">
        <v>329</v>
      </c>
      <c r="D127" s="563"/>
      <c r="E127" s="771" t="s">
        <v>186</v>
      </c>
      <c r="F127" s="563"/>
      <c r="G127" s="773" t="s">
        <v>187</v>
      </c>
      <c r="H127" s="774"/>
      <c r="I127" s="563"/>
      <c r="J127" s="771" t="s">
        <v>186</v>
      </c>
      <c r="K127" s="563"/>
      <c r="L127" s="773" t="s">
        <v>188</v>
      </c>
      <c r="M127" s="777"/>
      <c r="N127" s="768" t="s">
        <v>189</v>
      </c>
      <c r="O127" s="564"/>
      <c r="P127" s="568">
        <f>IF(OR(A127="",D127="",I127=""),0,FLOOR(IF(I127&lt;D127,TIME(I127,K127,1)+1,TIME(I127,K127,1))-TIME(D127,F127,0)-TIME(0,O127,0),"0:15"))</f>
        <v>0</v>
      </c>
      <c r="Q127" s="779" t="s">
        <v>290</v>
      </c>
      <c r="R127" s="774"/>
      <c r="S127" s="554"/>
      <c r="T127" s="780" t="s">
        <v>135</v>
      </c>
      <c r="U127" s="760" t="s">
        <v>328</v>
      </c>
      <c r="V127" s="761"/>
      <c r="W127" s="764"/>
      <c r="X127" s="765"/>
    </row>
    <row r="128" spans="1:41" ht="14.25" customHeight="1" x14ac:dyDescent="0.15">
      <c r="A128" s="863"/>
      <c r="B128" s="864"/>
      <c r="C128" s="770"/>
      <c r="D128" s="565"/>
      <c r="E128" s="772"/>
      <c r="F128" s="565"/>
      <c r="G128" s="775"/>
      <c r="H128" s="776"/>
      <c r="I128" s="565"/>
      <c r="J128" s="772"/>
      <c r="K128" s="565"/>
      <c r="L128" s="775"/>
      <c r="M128" s="778"/>
      <c r="N128" s="769"/>
      <c r="O128" s="566"/>
      <c r="P128" s="569">
        <f>IF(OR(A127="",D128="",I128=""),0,FLOOR(IF(I128&lt;D128,TIME(I128,K128,1)+1,TIME(I128,K128,1))-TIME(D128,F128,0)-TIME(0,O128,0),"0:15"))</f>
        <v>0</v>
      </c>
      <c r="Q128" s="762"/>
      <c r="R128" s="776"/>
      <c r="S128" s="553"/>
      <c r="T128" s="781"/>
      <c r="U128" s="762"/>
      <c r="V128" s="763"/>
      <c r="W128" s="766"/>
      <c r="X128" s="767"/>
    </row>
    <row r="129" spans="1:24" ht="20.25" customHeight="1" x14ac:dyDescent="0.15">
      <c r="A129" s="863"/>
      <c r="B129" s="864"/>
      <c r="C129" s="748" t="s">
        <v>327</v>
      </c>
      <c r="D129" s="751"/>
      <c r="E129" s="752"/>
      <c r="F129" s="752"/>
      <c r="G129" s="752"/>
      <c r="H129" s="752"/>
      <c r="I129" s="752"/>
      <c r="J129" s="752"/>
      <c r="K129" s="752"/>
      <c r="L129" s="752"/>
      <c r="M129" s="752"/>
      <c r="N129" s="752"/>
      <c r="O129" s="752"/>
      <c r="P129" s="752"/>
      <c r="Q129" s="752"/>
      <c r="R129" s="752"/>
      <c r="S129" s="752"/>
      <c r="T129" s="752"/>
      <c r="U129" s="752"/>
      <c r="V129" s="752"/>
      <c r="W129" s="752"/>
      <c r="X129" s="753"/>
    </row>
    <row r="130" spans="1:24" ht="20.25" customHeight="1" x14ac:dyDescent="0.15">
      <c r="A130" s="863"/>
      <c r="B130" s="864"/>
      <c r="C130" s="749"/>
      <c r="D130" s="754"/>
      <c r="E130" s="755"/>
      <c r="F130" s="755"/>
      <c r="G130" s="755"/>
      <c r="H130" s="755"/>
      <c r="I130" s="755"/>
      <c r="J130" s="755"/>
      <c r="K130" s="755"/>
      <c r="L130" s="755"/>
      <c r="M130" s="755"/>
      <c r="N130" s="755"/>
      <c r="O130" s="755"/>
      <c r="P130" s="755"/>
      <c r="Q130" s="755"/>
      <c r="R130" s="755"/>
      <c r="S130" s="755"/>
      <c r="T130" s="755"/>
      <c r="U130" s="755"/>
      <c r="V130" s="755"/>
      <c r="W130" s="755"/>
      <c r="X130" s="756"/>
    </row>
    <row r="131" spans="1:24" ht="20.25" customHeight="1" x14ac:dyDescent="0.15">
      <c r="A131" s="865"/>
      <c r="B131" s="866"/>
      <c r="C131" s="750"/>
      <c r="D131" s="757"/>
      <c r="E131" s="758"/>
      <c r="F131" s="758"/>
      <c r="G131" s="758"/>
      <c r="H131" s="758"/>
      <c r="I131" s="758"/>
      <c r="J131" s="758"/>
      <c r="K131" s="758"/>
      <c r="L131" s="758"/>
      <c r="M131" s="758"/>
      <c r="N131" s="758"/>
      <c r="O131" s="758"/>
      <c r="P131" s="758"/>
      <c r="Q131" s="758"/>
      <c r="R131" s="758"/>
      <c r="S131" s="758"/>
      <c r="T131" s="758"/>
      <c r="U131" s="758"/>
      <c r="V131" s="758"/>
      <c r="W131" s="758"/>
      <c r="X131" s="759"/>
    </row>
    <row r="132" spans="1:24" ht="14.25" customHeight="1" x14ac:dyDescent="0.15">
      <c r="A132" s="861" t="s">
        <v>315</v>
      </c>
      <c r="B132" s="862"/>
      <c r="C132" s="760" t="s">
        <v>329</v>
      </c>
      <c r="D132" s="563"/>
      <c r="E132" s="771" t="s">
        <v>186</v>
      </c>
      <c r="F132" s="563"/>
      <c r="G132" s="773" t="s">
        <v>187</v>
      </c>
      <c r="H132" s="774"/>
      <c r="I132" s="563"/>
      <c r="J132" s="771" t="s">
        <v>186</v>
      </c>
      <c r="K132" s="563"/>
      <c r="L132" s="773" t="s">
        <v>188</v>
      </c>
      <c r="M132" s="777"/>
      <c r="N132" s="768" t="s">
        <v>189</v>
      </c>
      <c r="O132" s="564"/>
      <c r="P132" s="568">
        <f>IF(OR(A132="",D132="",I132=""),0,FLOOR(IF(I132&lt;D132,TIME(I132,K132,1)+1,TIME(I132,K132,1))-TIME(D132,F132,0)-TIME(0,O132,0),"0:15"))</f>
        <v>0</v>
      </c>
      <c r="Q132" s="779" t="s">
        <v>290</v>
      </c>
      <c r="R132" s="774"/>
      <c r="S132" s="554"/>
      <c r="T132" s="780" t="s">
        <v>135</v>
      </c>
      <c r="U132" s="760" t="s">
        <v>328</v>
      </c>
      <c r="V132" s="761"/>
      <c r="W132" s="764"/>
      <c r="X132" s="765"/>
    </row>
    <row r="133" spans="1:24" ht="14.25" customHeight="1" x14ac:dyDescent="0.15">
      <c r="A133" s="863"/>
      <c r="B133" s="864"/>
      <c r="C133" s="770"/>
      <c r="D133" s="565"/>
      <c r="E133" s="772"/>
      <c r="F133" s="565"/>
      <c r="G133" s="775"/>
      <c r="H133" s="776"/>
      <c r="I133" s="565"/>
      <c r="J133" s="772"/>
      <c r="K133" s="565"/>
      <c r="L133" s="775"/>
      <c r="M133" s="778"/>
      <c r="N133" s="769"/>
      <c r="O133" s="566"/>
      <c r="P133" s="569">
        <f>IF(OR(A132="",D133="",I133=""),0,FLOOR(IF(I133&lt;D133,TIME(I133,K133,1)+1,TIME(I133,K133,1))-TIME(D133,F133,0)-TIME(0,O133,0),"0:15"))</f>
        <v>0</v>
      </c>
      <c r="Q133" s="762"/>
      <c r="R133" s="776"/>
      <c r="S133" s="553"/>
      <c r="T133" s="781"/>
      <c r="U133" s="762"/>
      <c r="V133" s="763"/>
      <c r="W133" s="766"/>
      <c r="X133" s="767"/>
    </row>
    <row r="134" spans="1:24" ht="20.25" customHeight="1" x14ac:dyDescent="0.15">
      <c r="A134" s="863"/>
      <c r="B134" s="864"/>
      <c r="C134" s="748" t="s">
        <v>327</v>
      </c>
      <c r="D134" s="751"/>
      <c r="E134" s="752"/>
      <c r="F134" s="752"/>
      <c r="G134" s="752"/>
      <c r="H134" s="752"/>
      <c r="I134" s="752"/>
      <c r="J134" s="752"/>
      <c r="K134" s="752"/>
      <c r="L134" s="752"/>
      <c r="M134" s="752"/>
      <c r="N134" s="752"/>
      <c r="O134" s="752"/>
      <c r="P134" s="752"/>
      <c r="Q134" s="752"/>
      <c r="R134" s="752"/>
      <c r="S134" s="752"/>
      <c r="T134" s="752"/>
      <c r="U134" s="752"/>
      <c r="V134" s="752"/>
      <c r="W134" s="752"/>
      <c r="X134" s="753"/>
    </row>
    <row r="135" spans="1:24" ht="20.25" customHeight="1" x14ac:dyDescent="0.15">
      <c r="A135" s="863"/>
      <c r="B135" s="864"/>
      <c r="C135" s="749"/>
      <c r="D135" s="754"/>
      <c r="E135" s="755"/>
      <c r="F135" s="755"/>
      <c r="G135" s="755"/>
      <c r="H135" s="755"/>
      <c r="I135" s="755"/>
      <c r="J135" s="755"/>
      <c r="K135" s="755"/>
      <c r="L135" s="755"/>
      <c r="M135" s="755"/>
      <c r="N135" s="755"/>
      <c r="O135" s="755"/>
      <c r="P135" s="755"/>
      <c r="Q135" s="755"/>
      <c r="R135" s="755"/>
      <c r="S135" s="755"/>
      <c r="T135" s="755"/>
      <c r="U135" s="755"/>
      <c r="V135" s="755"/>
      <c r="W135" s="755"/>
      <c r="X135" s="756"/>
    </row>
    <row r="136" spans="1:24" ht="20.25" customHeight="1" x14ac:dyDescent="0.15">
      <c r="A136" s="865"/>
      <c r="B136" s="866"/>
      <c r="C136" s="750"/>
      <c r="D136" s="757"/>
      <c r="E136" s="758"/>
      <c r="F136" s="758"/>
      <c r="G136" s="758"/>
      <c r="H136" s="758"/>
      <c r="I136" s="758"/>
      <c r="J136" s="758"/>
      <c r="K136" s="758"/>
      <c r="L136" s="758"/>
      <c r="M136" s="758"/>
      <c r="N136" s="758"/>
      <c r="O136" s="758"/>
      <c r="P136" s="758"/>
      <c r="Q136" s="758"/>
      <c r="R136" s="758"/>
      <c r="S136" s="758"/>
      <c r="T136" s="758"/>
      <c r="U136" s="758"/>
      <c r="V136" s="758"/>
      <c r="W136" s="758"/>
      <c r="X136" s="759"/>
    </row>
    <row r="137" spans="1:24" ht="14.25" customHeight="1" x14ac:dyDescent="0.15">
      <c r="A137" s="861" t="s">
        <v>316</v>
      </c>
      <c r="B137" s="862"/>
      <c r="C137" s="760" t="s">
        <v>329</v>
      </c>
      <c r="D137" s="563"/>
      <c r="E137" s="771" t="s">
        <v>186</v>
      </c>
      <c r="F137" s="563"/>
      <c r="G137" s="773" t="s">
        <v>187</v>
      </c>
      <c r="H137" s="774"/>
      <c r="I137" s="563"/>
      <c r="J137" s="771" t="s">
        <v>186</v>
      </c>
      <c r="K137" s="563"/>
      <c r="L137" s="773" t="s">
        <v>188</v>
      </c>
      <c r="M137" s="777"/>
      <c r="N137" s="768" t="s">
        <v>189</v>
      </c>
      <c r="O137" s="564"/>
      <c r="P137" s="568">
        <f>IF(OR(A137="",D137="",I137=""),0,FLOOR(IF(I137&lt;D137,TIME(I137,K137,1)+1,TIME(I137,K137,1))-TIME(D137,F137,0)-TIME(0,O137,0),"0:15"))</f>
        <v>0</v>
      </c>
      <c r="Q137" s="779" t="s">
        <v>290</v>
      </c>
      <c r="R137" s="774"/>
      <c r="S137" s="554"/>
      <c r="T137" s="780" t="s">
        <v>135</v>
      </c>
      <c r="U137" s="760" t="s">
        <v>328</v>
      </c>
      <c r="V137" s="761"/>
      <c r="W137" s="764"/>
      <c r="X137" s="765"/>
    </row>
    <row r="138" spans="1:24" ht="14.25" customHeight="1" x14ac:dyDescent="0.15">
      <c r="A138" s="863"/>
      <c r="B138" s="864"/>
      <c r="C138" s="770"/>
      <c r="D138" s="565"/>
      <c r="E138" s="772"/>
      <c r="F138" s="565"/>
      <c r="G138" s="775"/>
      <c r="H138" s="776"/>
      <c r="I138" s="565"/>
      <c r="J138" s="772"/>
      <c r="K138" s="565"/>
      <c r="L138" s="775"/>
      <c r="M138" s="778"/>
      <c r="N138" s="769"/>
      <c r="O138" s="566"/>
      <c r="P138" s="569">
        <f>IF(OR(A137="",D138="",I138=""),0,FLOOR(IF(I138&lt;D138,TIME(I138,K138,1)+1,TIME(I138,K138,1))-TIME(D138,F138,0)-TIME(0,O138,0),"0:15"))</f>
        <v>0</v>
      </c>
      <c r="Q138" s="762"/>
      <c r="R138" s="776"/>
      <c r="S138" s="553"/>
      <c r="T138" s="781"/>
      <c r="U138" s="762"/>
      <c r="V138" s="763"/>
      <c r="W138" s="766"/>
      <c r="X138" s="767"/>
    </row>
    <row r="139" spans="1:24" ht="20.25" customHeight="1" x14ac:dyDescent="0.15">
      <c r="A139" s="863"/>
      <c r="B139" s="864"/>
      <c r="C139" s="748" t="s">
        <v>327</v>
      </c>
      <c r="D139" s="751"/>
      <c r="E139" s="752"/>
      <c r="F139" s="752"/>
      <c r="G139" s="752"/>
      <c r="H139" s="752"/>
      <c r="I139" s="752"/>
      <c r="J139" s="752"/>
      <c r="K139" s="752"/>
      <c r="L139" s="752"/>
      <c r="M139" s="752"/>
      <c r="N139" s="752"/>
      <c r="O139" s="752"/>
      <c r="P139" s="752"/>
      <c r="Q139" s="752"/>
      <c r="R139" s="752"/>
      <c r="S139" s="752"/>
      <c r="T139" s="752"/>
      <c r="U139" s="752"/>
      <c r="V139" s="752"/>
      <c r="W139" s="752"/>
      <c r="X139" s="753"/>
    </row>
    <row r="140" spans="1:24" ht="20.25" customHeight="1" x14ac:dyDescent="0.15">
      <c r="A140" s="863"/>
      <c r="B140" s="864"/>
      <c r="C140" s="749"/>
      <c r="D140" s="754"/>
      <c r="E140" s="755"/>
      <c r="F140" s="755"/>
      <c r="G140" s="755"/>
      <c r="H140" s="755"/>
      <c r="I140" s="755"/>
      <c r="J140" s="755"/>
      <c r="K140" s="755"/>
      <c r="L140" s="755"/>
      <c r="M140" s="755"/>
      <c r="N140" s="755"/>
      <c r="O140" s="755"/>
      <c r="P140" s="755"/>
      <c r="Q140" s="755"/>
      <c r="R140" s="755"/>
      <c r="S140" s="755"/>
      <c r="T140" s="755"/>
      <c r="U140" s="755"/>
      <c r="V140" s="755"/>
      <c r="W140" s="755"/>
      <c r="X140" s="756"/>
    </row>
    <row r="141" spans="1:24" ht="20.25" customHeight="1" x14ac:dyDescent="0.15">
      <c r="A141" s="865"/>
      <c r="B141" s="866"/>
      <c r="C141" s="750"/>
      <c r="D141" s="757"/>
      <c r="E141" s="758"/>
      <c r="F141" s="758"/>
      <c r="G141" s="758"/>
      <c r="H141" s="758"/>
      <c r="I141" s="758"/>
      <c r="J141" s="758"/>
      <c r="K141" s="758"/>
      <c r="L141" s="758"/>
      <c r="M141" s="758"/>
      <c r="N141" s="758"/>
      <c r="O141" s="758"/>
      <c r="P141" s="758"/>
      <c r="Q141" s="758"/>
      <c r="R141" s="758"/>
      <c r="S141" s="758"/>
      <c r="T141" s="758"/>
      <c r="U141" s="758"/>
      <c r="V141" s="758"/>
      <c r="W141" s="758"/>
      <c r="X141" s="759"/>
    </row>
    <row r="142" spans="1:24" ht="14.25" customHeight="1" x14ac:dyDescent="0.15">
      <c r="A142" s="861" t="s">
        <v>317</v>
      </c>
      <c r="B142" s="862"/>
      <c r="C142" s="760" t="s">
        <v>329</v>
      </c>
      <c r="D142" s="563"/>
      <c r="E142" s="771" t="s">
        <v>186</v>
      </c>
      <c r="F142" s="563"/>
      <c r="G142" s="773" t="s">
        <v>187</v>
      </c>
      <c r="H142" s="774"/>
      <c r="I142" s="563"/>
      <c r="J142" s="771" t="s">
        <v>186</v>
      </c>
      <c r="K142" s="563"/>
      <c r="L142" s="773" t="s">
        <v>188</v>
      </c>
      <c r="M142" s="777"/>
      <c r="N142" s="768" t="s">
        <v>189</v>
      </c>
      <c r="O142" s="564"/>
      <c r="P142" s="568">
        <f>IF(OR(A142="",D142="",I142=""),0,FLOOR(IF(I142&lt;D142,TIME(I142,K142,1)+1,TIME(I142,K142,1))-TIME(D142,F142,0)-TIME(0,O142,0),"0:15"))</f>
        <v>0</v>
      </c>
      <c r="Q142" s="779" t="s">
        <v>290</v>
      </c>
      <c r="R142" s="774"/>
      <c r="S142" s="554"/>
      <c r="T142" s="780" t="s">
        <v>135</v>
      </c>
      <c r="U142" s="760" t="s">
        <v>328</v>
      </c>
      <c r="V142" s="761"/>
      <c r="W142" s="764"/>
      <c r="X142" s="765"/>
    </row>
    <row r="143" spans="1:24" ht="14.25" customHeight="1" x14ac:dyDescent="0.15">
      <c r="A143" s="863"/>
      <c r="B143" s="864"/>
      <c r="C143" s="770"/>
      <c r="D143" s="565"/>
      <c r="E143" s="772"/>
      <c r="F143" s="565"/>
      <c r="G143" s="775"/>
      <c r="H143" s="776"/>
      <c r="I143" s="565"/>
      <c r="J143" s="772"/>
      <c r="K143" s="565"/>
      <c r="L143" s="775"/>
      <c r="M143" s="778"/>
      <c r="N143" s="769"/>
      <c r="O143" s="566"/>
      <c r="P143" s="569">
        <f>IF(OR(A142="",D143="",I143=""),0,FLOOR(IF(I143&lt;D143,TIME(I143,K143,1)+1,TIME(I143,K143,1))-TIME(D143,F143,0)-TIME(0,O143,0),"0:15"))</f>
        <v>0</v>
      </c>
      <c r="Q143" s="762"/>
      <c r="R143" s="776"/>
      <c r="S143" s="553"/>
      <c r="T143" s="781"/>
      <c r="U143" s="762"/>
      <c r="V143" s="763"/>
      <c r="W143" s="766"/>
      <c r="X143" s="767"/>
    </row>
    <row r="144" spans="1:24" ht="20.25" customHeight="1" x14ac:dyDescent="0.15">
      <c r="A144" s="863"/>
      <c r="B144" s="864"/>
      <c r="C144" s="748" t="s">
        <v>327</v>
      </c>
      <c r="D144" s="751"/>
      <c r="E144" s="752"/>
      <c r="F144" s="752"/>
      <c r="G144" s="752"/>
      <c r="H144" s="752"/>
      <c r="I144" s="752"/>
      <c r="J144" s="752"/>
      <c r="K144" s="752"/>
      <c r="L144" s="752"/>
      <c r="M144" s="752"/>
      <c r="N144" s="752"/>
      <c r="O144" s="752"/>
      <c r="P144" s="752"/>
      <c r="Q144" s="752"/>
      <c r="R144" s="752"/>
      <c r="S144" s="752"/>
      <c r="T144" s="752"/>
      <c r="U144" s="752"/>
      <c r="V144" s="752"/>
      <c r="W144" s="752"/>
      <c r="X144" s="753"/>
    </row>
    <row r="145" spans="1:41" ht="20.25" customHeight="1" x14ac:dyDescent="0.15">
      <c r="A145" s="863"/>
      <c r="B145" s="864"/>
      <c r="C145" s="749"/>
      <c r="D145" s="754"/>
      <c r="E145" s="755"/>
      <c r="F145" s="755"/>
      <c r="G145" s="755"/>
      <c r="H145" s="755"/>
      <c r="I145" s="755"/>
      <c r="J145" s="755"/>
      <c r="K145" s="755"/>
      <c r="L145" s="755"/>
      <c r="M145" s="755"/>
      <c r="N145" s="755"/>
      <c r="O145" s="755"/>
      <c r="P145" s="755"/>
      <c r="Q145" s="755"/>
      <c r="R145" s="755"/>
      <c r="S145" s="755"/>
      <c r="T145" s="755"/>
      <c r="U145" s="755"/>
      <c r="V145" s="755"/>
      <c r="W145" s="755"/>
      <c r="X145" s="756"/>
    </row>
    <row r="146" spans="1:41" ht="20.25" customHeight="1" x14ac:dyDescent="0.15">
      <c r="A146" s="865"/>
      <c r="B146" s="866"/>
      <c r="C146" s="750"/>
      <c r="D146" s="757"/>
      <c r="E146" s="758"/>
      <c r="F146" s="758"/>
      <c r="G146" s="758"/>
      <c r="H146" s="758"/>
      <c r="I146" s="758"/>
      <c r="J146" s="758"/>
      <c r="K146" s="758"/>
      <c r="L146" s="758"/>
      <c r="M146" s="758"/>
      <c r="N146" s="758"/>
      <c r="O146" s="758"/>
      <c r="P146" s="758"/>
      <c r="Q146" s="758"/>
      <c r="R146" s="758"/>
      <c r="S146" s="758"/>
      <c r="T146" s="758"/>
      <c r="U146" s="758"/>
      <c r="V146" s="758"/>
      <c r="W146" s="758"/>
      <c r="X146" s="759"/>
    </row>
    <row r="147" spans="1:41" ht="14.25" customHeight="1" x14ac:dyDescent="0.15">
      <c r="A147" s="861" t="s">
        <v>318</v>
      </c>
      <c r="B147" s="862"/>
      <c r="C147" s="760" t="s">
        <v>329</v>
      </c>
      <c r="D147" s="563"/>
      <c r="E147" s="771" t="s">
        <v>186</v>
      </c>
      <c r="F147" s="563"/>
      <c r="G147" s="773" t="s">
        <v>187</v>
      </c>
      <c r="H147" s="774"/>
      <c r="I147" s="563"/>
      <c r="J147" s="771" t="s">
        <v>186</v>
      </c>
      <c r="K147" s="563"/>
      <c r="L147" s="773" t="s">
        <v>188</v>
      </c>
      <c r="M147" s="777"/>
      <c r="N147" s="867" t="s">
        <v>189</v>
      </c>
      <c r="O147" s="564"/>
      <c r="P147" s="568">
        <f>IF(OR(A147="",D147="",I147=""),0,FLOOR(IF(I147&lt;D147,TIME(I147,K147,1)+1,TIME(I147,K147,1))-TIME(D147,F147,0)-TIME(0,O147,0),"0:15"))</f>
        <v>0</v>
      </c>
      <c r="Q147" s="779" t="s">
        <v>290</v>
      </c>
      <c r="R147" s="774"/>
      <c r="S147" s="554"/>
      <c r="T147" s="869" t="s">
        <v>135</v>
      </c>
      <c r="U147" s="760" t="s">
        <v>328</v>
      </c>
      <c r="V147" s="761"/>
      <c r="W147" s="764"/>
      <c r="X147" s="765"/>
    </row>
    <row r="148" spans="1:41" ht="14.25" customHeight="1" x14ac:dyDescent="0.15">
      <c r="A148" s="863"/>
      <c r="B148" s="864"/>
      <c r="C148" s="770"/>
      <c r="D148" s="565"/>
      <c r="E148" s="772"/>
      <c r="F148" s="565"/>
      <c r="G148" s="775"/>
      <c r="H148" s="776"/>
      <c r="I148" s="565"/>
      <c r="J148" s="772"/>
      <c r="K148" s="565"/>
      <c r="L148" s="775"/>
      <c r="M148" s="778"/>
      <c r="N148" s="868"/>
      <c r="O148" s="566"/>
      <c r="P148" s="569">
        <f>IF(OR(A147="",D148="",I148=""),0,FLOOR(IF(I148&lt;D148,TIME(I148,K148,1)+1,TIME(I148,K148,1))-TIME(D148,F148,0)-TIME(0,O148,0),"0:15"))</f>
        <v>0</v>
      </c>
      <c r="Q148" s="762"/>
      <c r="R148" s="776"/>
      <c r="S148" s="553"/>
      <c r="T148" s="870"/>
      <c r="U148" s="762"/>
      <c r="V148" s="763"/>
      <c r="W148" s="766"/>
      <c r="X148" s="767"/>
    </row>
    <row r="149" spans="1:41" ht="20.25" customHeight="1" x14ac:dyDescent="0.15">
      <c r="A149" s="863"/>
      <c r="B149" s="864"/>
      <c r="C149" s="748" t="s">
        <v>327</v>
      </c>
      <c r="D149" s="751"/>
      <c r="E149" s="752"/>
      <c r="F149" s="752"/>
      <c r="G149" s="752"/>
      <c r="H149" s="752"/>
      <c r="I149" s="752"/>
      <c r="J149" s="752"/>
      <c r="K149" s="752"/>
      <c r="L149" s="752"/>
      <c r="M149" s="752"/>
      <c r="N149" s="752"/>
      <c r="O149" s="752"/>
      <c r="P149" s="752"/>
      <c r="Q149" s="752"/>
      <c r="R149" s="752"/>
      <c r="S149" s="752"/>
      <c r="T149" s="752"/>
      <c r="U149" s="752"/>
      <c r="V149" s="752"/>
      <c r="W149" s="752"/>
      <c r="X149" s="753"/>
    </row>
    <row r="150" spans="1:41" ht="20.25" customHeight="1" x14ac:dyDescent="0.15">
      <c r="A150" s="863"/>
      <c r="B150" s="864"/>
      <c r="C150" s="749"/>
      <c r="D150" s="754"/>
      <c r="E150" s="755"/>
      <c r="F150" s="755"/>
      <c r="G150" s="755"/>
      <c r="H150" s="755"/>
      <c r="I150" s="755"/>
      <c r="J150" s="755"/>
      <c r="K150" s="755"/>
      <c r="L150" s="755"/>
      <c r="M150" s="755"/>
      <c r="N150" s="755"/>
      <c r="O150" s="755"/>
      <c r="P150" s="755"/>
      <c r="Q150" s="755"/>
      <c r="R150" s="755"/>
      <c r="S150" s="755"/>
      <c r="T150" s="755"/>
      <c r="U150" s="755"/>
      <c r="V150" s="755"/>
      <c r="W150" s="755"/>
      <c r="X150" s="756"/>
    </row>
    <row r="151" spans="1:41" ht="20.25" customHeight="1" x14ac:dyDescent="0.15">
      <c r="A151" s="865"/>
      <c r="B151" s="866"/>
      <c r="C151" s="750"/>
      <c r="D151" s="757"/>
      <c r="E151" s="758"/>
      <c r="F151" s="758"/>
      <c r="G151" s="758"/>
      <c r="H151" s="758"/>
      <c r="I151" s="758"/>
      <c r="J151" s="758"/>
      <c r="K151" s="758"/>
      <c r="L151" s="758"/>
      <c r="M151" s="758"/>
      <c r="N151" s="758"/>
      <c r="O151" s="758"/>
      <c r="P151" s="758"/>
      <c r="Q151" s="758"/>
      <c r="R151" s="758"/>
      <c r="S151" s="758"/>
      <c r="T151" s="758"/>
      <c r="U151" s="758"/>
      <c r="V151" s="758"/>
      <c r="W151" s="758"/>
      <c r="X151" s="759"/>
    </row>
    <row r="152" spans="1:41" ht="14.25" customHeight="1" x14ac:dyDescent="0.15">
      <c r="A152" s="861" t="s">
        <v>319</v>
      </c>
      <c r="B152" s="862"/>
      <c r="C152" s="760" t="s">
        <v>329</v>
      </c>
      <c r="D152" s="563"/>
      <c r="E152" s="771" t="s">
        <v>186</v>
      </c>
      <c r="F152" s="563"/>
      <c r="G152" s="773" t="s">
        <v>187</v>
      </c>
      <c r="H152" s="774"/>
      <c r="I152" s="563"/>
      <c r="J152" s="771" t="s">
        <v>186</v>
      </c>
      <c r="K152" s="563"/>
      <c r="L152" s="773" t="s">
        <v>188</v>
      </c>
      <c r="M152" s="777"/>
      <c r="N152" s="867" t="s">
        <v>189</v>
      </c>
      <c r="O152" s="564"/>
      <c r="P152" s="568">
        <f>IF(OR(A152="",D152="",I152=""),0,FLOOR(IF(I152&lt;D152,TIME(I152,K152,1)+1,TIME(I152,K152,1))-TIME(D152,F152,0)-TIME(0,O152,0),"0:15"))</f>
        <v>0</v>
      </c>
      <c r="Q152" s="779" t="s">
        <v>290</v>
      </c>
      <c r="R152" s="774"/>
      <c r="S152" s="554"/>
      <c r="T152" s="780" t="s">
        <v>135</v>
      </c>
      <c r="U152" s="760" t="s">
        <v>328</v>
      </c>
      <c r="V152" s="761"/>
      <c r="W152" s="764"/>
      <c r="X152" s="765"/>
    </row>
    <row r="153" spans="1:41" ht="14.25" customHeight="1" x14ac:dyDescent="0.15">
      <c r="A153" s="863"/>
      <c r="B153" s="864"/>
      <c r="C153" s="770"/>
      <c r="D153" s="565"/>
      <c r="E153" s="772"/>
      <c r="F153" s="565"/>
      <c r="G153" s="775"/>
      <c r="H153" s="776"/>
      <c r="I153" s="565"/>
      <c r="J153" s="772"/>
      <c r="K153" s="565"/>
      <c r="L153" s="775"/>
      <c r="M153" s="778"/>
      <c r="N153" s="868"/>
      <c r="O153" s="566"/>
      <c r="P153" s="569">
        <f>IF(OR(A152="",D153="",I153=""),0,FLOOR(IF(I153&lt;D153,TIME(I153,K153,1)+1,TIME(I153,K153,1))-TIME(D153,F153,0)-TIME(0,O153,0),"0:15"))</f>
        <v>0</v>
      </c>
      <c r="Q153" s="762"/>
      <c r="R153" s="776"/>
      <c r="S153" s="553"/>
      <c r="T153" s="781"/>
      <c r="U153" s="762"/>
      <c r="V153" s="763"/>
      <c r="W153" s="766"/>
      <c r="X153" s="767"/>
    </row>
    <row r="154" spans="1:41" ht="20.25" customHeight="1" x14ac:dyDescent="0.15">
      <c r="A154" s="863"/>
      <c r="B154" s="864"/>
      <c r="C154" s="748" t="s">
        <v>327</v>
      </c>
      <c r="D154" s="751"/>
      <c r="E154" s="752"/>
      <c r="F154" s="752"/>
      <c r="G154" s="752"/>
      <c r="H154" s="752"/>
      <c r="I154" s="752"/>
      <c r="J154" s="752"/>
      <c r="K154" s="752"/>
      <c r="L154" s="752"/>
      <c r="M154" s="752"/>
      <c r="N154" s="752"/>
      <c r="O154" s="752"/>
      <c r="P154" s="752"/>
      <c r="Q154" s="752"/>
      <c r="R154" s="752"/>
      <c r="S154" s="752"/>
      <c r="T154" s="752"/>
      <c r="U154" s="752"/>
      <c r="V154" s="752"/>
      <c r="W154" s="752"/>
      <c r="X154" s="753"/>
      <c r="AE154" s="203"/>
      <c r="AK154" s="207"/>
      <c r="AL154" s="217"/>
      <c r="AM154" s="209"/>
      <c r="AO154" s="209"/>
    </row>
    <row r="155" spans="1:41" ht="20.25" customHeight="1" x14ac:dyDescent="0.15">
      <c r="A155" s="863"/>
      <c r="B155" s="864"/>
      <c r="C155" s="749"/>
      <c r="D155" s="754"/>
      <c r="E155" s="755"/>
      <c r="F155" s="755"/>
      <c r="G155" s="755"/>
      <c r="H155" s="755"/>
      <c r="I155" s="755"/>
      <c r="J155" s="755"/>
      <c r="K155" s="755"/>
      <c r="L155" s="755"/>
      <c r="M155" s="755"/>
      <c r="N155" s="755"/>
      <c r="O155" s="755"/>
      <c r="P155" s="755"/>
      <c r="Q155" s="755"/>
      <c r="R155" s="755"/>
      <c r="S155" s="755"/>
      <c r="T155" s="755"/>
      <c r="U155" s="755"/>
      <c r="V155" s="755"/>
      <c r="W155" s="755"/>
      <c r="X155" s="756"/>
      <c r="AE155" s="203"/>
      <c r="AK155" s="207"/>
      <c r="AL155" s="217"/>
      <c r="AM155" s="209"/>
      <c r="AO155" s="209"/>
    </row>
    <row r="156" spans="1:41" ht="20.25" customHeight="1" x14ac:dyDescent="0.15">
      <c r="A156" s="865"/>
      <c r="B156" s="866"/>
      <c r="C156" s="750"/>
      <c r="D156" s="757"/>
      <c r="E156" s="758"/>
      <c r="F156" s="758"/>
      <c r="G156" s="758"/>
      <c r="H156" s="758"/>
      <c r="I156" s="758"/>
      <c r="J156" s="758"/>
      <c r="K156" s="758"/>
      <c r="L156" s="758"/>
      <c r="M156" s="758"/>
      <c r="N156" s="758"/>
      <c r="O156" s="758"/>
      <c r="P156" s="758"/>
      <c r="Q156" s="758"/>
      <c r="R156" s="758"/>
      <c r="S156" s="758"/>
      <c r="T156" s="758"/>
      <c r="U156" s="758"/>
      <c r="V156" s="758"/>
      <c r="W156" s="758"/>
      <c r="X156" s="759"/>
      <c r="AE156" s="203"/>
      <c r="AK156" s="207"/>
      <c r="AL156" s="217"/>
      <c r="AM156" s="209"/>
      <c r="AO156" s="209"/>
    </row>
    <row r="157" spans="1:41" ht="14.25" customHeight="1" x14ac:dyDescent="0.15">
      <c r="A157" s="861" t="s">
        <v>320</v>
      </c>
      <c r="B157" s="862"/>
      <c r="C157" s="760" t="s">
        <v>329</v>
      </c>
      <c r="D157" s="563"/>
      <c r="E157" s="771" t="s">
        <v>186</v>
      </c>
      <c r="F157" s="563"/>
      <c r="G157" s="773" t="s">
        <v>187</v>
      </c>
      <c r="H157" s="774"/>
      <c r="I157" s="563"/>
      <c r="J157" s="771" t="s">
        <v>186</v>
      </c>
      <c r="K157" s="563"/>
      <c r="L157" s="773" t="s">
        <v>188</v>
      </c>
      <c r="M157" s="777"/>
      <c r="N157" s="768" t="s">
        <v>189</v>
      </c>
      <c r="O157" s="564"/>
      <c r="P157" s="568">
        <f>IF(OR(A157="",D157="",I157=""),0,FLOOR(IF(I157&lt;D157,TIME(I157,K157,1)+1,TIME(I157,K157,1))-TIME(D157,F157,0)-TIME(0,O157,0),"0:15"))</f>
        <v>0</v>
      </c>
      <c r="Q157" s="779" t="s">
        <v>290</v>
      </c>
      <c r="R157" s="774"/>
      <c r="S157" s="554"/>
      <c r="T157" s="780" t="s">
        <v>135</v>
      </c>
      <c r="U157" s="760" t="s">
        <v>328</v>
      </c>
      <c r="V157" s="761"/>
      <c r="W157" s="764"/>
      <c r="X157" s="765"/>
      <c r="AE157" s="203"/>
      <c r="AK157" s="207"/>
      <c r="AL157" s="217"/>
    </row>
    <row r="158" spans="1:41" ht="14.25" customHeight="1" x14ac:dyDescent="0.15">
      <c r="A158" s="863"/>
      <c r="B158" s="864"/>
      <c r="C158" s="770"/>
      <c r="D158" s="565"/>
      <c r="E158" s="772"/>
      <c r="F158" s="565"/>
      <c r="G158" s="775"/>
      <c r="H158" s="776"/>
      <c r="I158" s="565"/>
      <c r="J158" s="772"/>
      <c r="K158" s="565"/>
      <c r="L158" s="775"/>
      <c r="M158" s="778"/>
      <c r="N158" s="769"/>
      <c r="O158" s="566"/>
      <c r="P158" s="569">
        <f>IF(OR(A157="",D158="",I158=""),0,FLOOR(IF(I158&lt;D158,TIME(I158,K158,1)+1,TIME(I158,K158,1))-TIME(D158,F158,0)-TIME(0,O158,0),"0:15"))</f>
        <v>0</v>
      </c>
      <c r="Q158" s="762"/>
      <c r="R158" s="776"/>
      <c r="S158" s="553"/>
      <c r="T158" s="781"/>
      <c r="U158" s="762"/>
      <c r="V158" s="763"/>
      <c r="W158" s="766"/>
      <c r="X158" s="767"/>
      <c r="AE158" s="203"/>
      <c r="AK158" s="207"/>
      <c r="AL158" s="217"/>
    </row>
    <row r="159" spans="1:41" ht="20.25" customHeight="1" x14ac:dyDescent="0.15">
      <c r="A159" s="863"/>
      <c r="B159" s="864"/>
      <c r="C159" s="748" t="s">
        <v>327</v>
      </c>
      <c r="D159" s="751"/>
      <c r="E159" s="752"/>
      <c r="F159" s="752"/>
      <c r="G159" s="752"/>
      <c r="H159" s="752"/>
      <c r="I159" s="752"/>
      <c r="J159" s="752"/>
      <c r="K159" s="752"/>
      <c r="L159" s="752"/>
      <c r="M159" s="752"/>
      <c r="N159" s="752"/>
      <c r="O159" s="752"/>
      <c r="P159" s="752"/>
      <c r="Q159" s="752"/>
      <c r="R159" s="752"/>
      <c r="S159" s="752"/>
      <c r="T159" s="752"/>
      <c r="U159" s="752"/>
      <c r="V159" s="752"/>
      <c r="W159" s="752"/>
      <c r="X159" s="753"/>
      <c r="AL159" s="218"/>
      <c r="AM159" s="209"/>
      <c r="AO159" s="209"/>
    </row>
    <row r="160" spans="1:41" ht="20.25" customHeight="1" x14ac:dyDescent="0.15">
      <c r="A160" s="863"/>
      <c r="B160" s="864"/>
      <c r="C160" s="749"/>
      <c r="D160" s="754"/>
      <c r="E160" s="755"/>
      <c r="F160" s="755"/>
      <c r="G160" s="755"/>
      <c r="H160" s="755"/>
      <c r="I160" s="755"/>
      <c r="J160" s="755"/>
      <c r="K160" s="755"/>
      <c r="L160" s="755"/>
      <c r="M160" s="755"/>
      <c r="N160" s="755"/>
      <c r="O160" s="755"/>
      <c r="P160" s="755"/>
      <c r="Q160" s="755"/>
      <c r="R160" s="755"/>
      <c r="S160" s="755"/>
      <c r="T160" s="755"/>
      <c r="U160" s="755"/>
      <c r="V160" s="755"/>
      <c r="W160" s="755"/>
      <c r="X160" s="756"/>
    </row>
    <row r="161" spans="1:24" ht="20.25" customHeight="1" x14ac:dyDescent="0.15">
      <c r="A161" s="865"/>
      <c r="B161" s="866"/>
      <c r="C161" s="750"/>
      <c r="D161" s="757"/>
      <c r="E161" s="758"/>
      <c r="F161" s="758"/>
      <c r="G161" s="758"/>
      <c r="H161" s="758"/>
      <c r="I161" s="758"/>
      <c r="J161" s="758"/>
      <c r="K161" s="758"/>
      <c r="L161" s="758"/>
      <c r="M161" s="758"/>
      <c r="N161" s="758"/>
      <c r="O161" s="758"/>
      <c r="P161" s="758"/>
      <c r="Q161" s="758"/>
      <c r="R161" s="758"/>
      <c r="S161" s="758"/>
      <c r="T161" s="758"/>
      <c r="U161" s="758"/>
      <c r="V161" s="758"/>
      <c r="W161" s="758"/>
      <c r="X161" s="759"/>
    </row>
    <row r="162" spans="1:24" ht="14.25" customHeight="1" x14ac:dyDescent="0.15">
      <c r="A162" s="861" t="s">
        <v>321</v>
      </c>
      <c r="B162" s="862"/>
      <c r="C162" s="760" t="s">
        <v>329</v>
      </c>
      <c r="D162" s="563"/>
      <c r="E162" s="771" t="s">
        <v>186</v>
      </c>
      <c r="F162" s="563"/>
      <c r="G162" s="773" t="s">
        <v>187</v>
      </c>
      <c r="H162" s="774"/>
      <c r="I162" s="563"/>
      <c r="J162" s="771" t="s">
        <v>186</v>
      </c>
      <c r="K162" s="563"/>
      <c r="L162" s="773" t="s">
        <v>188</v>
      </c>
      <c r="M162" s="777"/>
      <c r="N162" s="768" t="s">
        <v>189</v>
      </c>
      <c r="O162" s="564"/>
      <c r="P162" s="568">
        <f>IF(OR(A162="",D162="",I162=""),0,FLOOR(IF(I162&lt;D162,TIME(I162,K162,1)+1,TIME(I162,K162,1))-TIME(D162,F162,0)-TIME(0,O162,0),"0:15"))</f>
        <v>0</v>
      </c>
      <c r="Q162" s="779" t="s">
        <v>290</v>
      </c>
      <c r="R162" s="774"/>
      <c r="S162" s="554"/>
      <c r="T162" s="780" t="s">
        <v>135</v>
      </c>
      <c r="U162" s="760" t="s">
        <v>328</v>
      </c>
      <c r="V162" s="761"/>
      <c r="W162" s="764"/>
      <c r="X162" s="765"/>
    </row>
    <row r="163" spans="1:24" ht="14.25" customHeight="1" x14ac:dyDescent="0.15">
      <c r="A163" s="863"/>
      <c r="B163" s="864"/>
      <c r="C163" s="770"/>
      <c r="D163" s="565"/>
      <c r="E163" s="772"/>
      <c r="F163" s="565"/>
      <c r="G163" s="775"/>
      <c r="H163" s="776"/>
      <c r="I163" s="565"/>
      <c r="J163" s="772"/>
      <c r="K163" s="565"/>
      <c r="L163" s="775"/>
      <c r="M163" s="778"/>
      <c r="N163" s="769"/>
      <c r="O163" s="566"/>
      <c r="P163" s="569">
        <f>IF(OR(A162="",D163="",I163=""),0,FLOOR(IF(I163&lt;D163,TIME(I163,K163,1)+1,TIME(I163,K163,1))-TIME(D163,F163,0)-TIME(0,O163,0),"0:15"))</f>
        <v>0</v>
      </c>
      <c r="Q163" s="762"/>
      <c r="R163" s="776"/>
      <c r="S163" s="553"/>
      <c r="T163" s="781"/>
      <c r="U163" s="762"/>
      <c r="V163" s="763"/>
      <c r="W163" s="766"/>
      <c r="X163" s="767"/>
    </row>
    <row r="164" spans="1:24" ht="20.25" customHeight="1" x14ac:dyDescent="0.15">
      <c r="A164" s="863"/>
      <c r="B164" s="864"/>
      <c r="C164" s="748" t="s">
        <v>327</v>
      </c>
      <c r="D164" s="751"/>
      <c r="E164" s="752"/>
      <c r="F164" s="752"/>
      <c r="G164" s="752"/>
      <c r="H164" s="752"/>
      <c r="I164" s="752"/>
      <c r="J164" s="752"/>
      <c r="K164" s="752"/>
      <c r="L164" s="752"/>
      <c r="M164" s="752"/>
      <c r="N164" s="752"/>
      <c r="O164" s="752"/>
      <c r="P164" s="752"/>
      <c r="Q164" s="752"/>
      <c r="R164" s="752"/>
      <c r="S164" s="752"/>
      <c r="T164" s="752"/>
      <c r="U164" s="752"/>
      <c r="V164" s="752"/>
      <c r="W164" s="752"/>
      <c r="X164" s="753"/>
    </row>
    <row r="165" spans="1:24" ht="20.25" customHeight="1" x14ac:dyDescent="0.15">
      <c r="A165" s="863"/>
      <c r="B165" s="864"/>
      <c r="C165" s="749"/>
      <c r="D165" s="754"/>
      <c r="E165" s="755"/>
      <c r="F165" s="755"/>
      <c r="G165" s="755"/>
      <c r="H165" s="755"/>
      <c r="I165" s="755"/>
      <c r="J165" s="755"/>
      <c r="K165" s="755"/>
      <c r="L165" s="755"/>
      <c r="M165" s="755"/>
      <c r="N165" s="755"/>
      <c r="O165" s="755"/>
      <c r="P165" s="755"/>
      <c r="Q165" s="755"/>
      <c r="R165" s="755"/>
      <c r="S165" s="755"/>
      <c r="T165" s="755"/>
      <c r="U165" s="755"/>
      <c r="V165" s="755"/>
      <c r="W165" s="755"/>
      <c r="X165" s="756"/>
    </row>
    <row r="166" spans="1:24" ht="20.25" customHeight="1" x14ac:dyDescent="0.15">
      <c r="A166" s="865"/>
      <c r="B166" s="866"/>
      <c r="C166" s="750"/>
      <c r="D166" s="757"/>
      <c r="E166" s="758"/>
      <c r="F166" s="758"/>
      <c r="G166" s="758"/>
      <c r="H166" s="758"/>
      <c r="I166" s="758"/>
      <c r="J166" s="758"/>
      <c r="K166" s="758"/>
      <c r="L166" s="758"/>
      <c r="M166" s="758"/>
      <c r="N166" s="758"/>
      <c r="O166" s="758"/>
      <c r="P166" s="758"/>
      <c r="Q166" s="758"/>
      <c r="R166" s="758"/>
      <c r="S166" s="758"/>
      <c r="T166" s="758"/>
      <c r="U166" s="758"/>
      <c r="V166" s="758"/>
      <c r="W166" s="758"/>
      <c r="X166" s="759"/>
    </row>
    <row r="167" spans="1:24" ht="18" customHeight="1" x14ac:dyDescent="0.1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row>
    <row r="168" spans="1:24" ht="27.75" customHeight="1" x14ac:dyDescent="0.15">
      <c r="A168" s="598" t="s">
        <v>287</v>
      </c>
      <c r="B168" s="152"/>
      <c r="C168" s="152"/>
      <c r="D168" s="152"/>
      <c r="E168" s="152"/>
      <c r="F168" s="152"/>
      <c r="G168" s="152"/>
      <c r="H168" s="152"/>
      <c r="I168" s="152"/>
      <c r="J168" s="152"/>
      <c r="K168" s="152"/>
      <c r="L168" s="600" t="str">
        <f>IF(J5="","平成　　年　　月分",J5)</f>
        <v>（ 平成　　年　　月 ）</v>
      </c>
      <c r="M168" s="152"/>
      <c r="N168" s="599"/>
      <c r="O168" s="152"/>
      <c r="P168" s="152"/>
      <c r="Q168" s="601" t="str">
        <f>IF('10号'!$E$20="","",'10号'!$E$20)</f>
        <v/>
      </c>
      <c r="R168" s="599"/>
      <c r="S168" s="599"/>
      <c r="T168" s="599"/>
      <c r="U168" s="599"/>
      <c r="V168" s="599"/>
      <c r="W168" s="152"/>
      <c r="X168" s="152"/>
    </row>
    <row r="169" spans="1:24" ht="87.75" customHeight="1" x14ac:dyDescent="0.15">
      <c r="A169" s="883"/>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5"/>
    </row>
    <row r="170" spans="1:24" ht="18" customHeight="1" x14ac:dyDescent="0.15">
      <c r="A170" s="152" t="s">
        <v>288</v>
      </c>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row>
    <row r="171" spans="1:24" ht="90" customHeight="1" x14ac:dyDescent="0.15">
      <c r="A171" s="883"/>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5"/>
    </row>
    <row r="172" spans="1:24" ht="18" customHeight="1" x14ac:dyDescent="0.15">
      <c r="A172" s="9"/>
      <c r="B172" s="290" t="s">
        <v>149</v>
      </c>
      <c r="C172" s="139">
        <f>IF(SUMIF($S8:$S163,1,$P8:$P163)=0,0,SUMIF($S8:$S163,1,$P8:$P163))</f>
        <v>0</v>
      </c>
      <c r="D172" s="805">
        <f>IF(C172=0,0,C172*2400*24)</f>
        <v>0</v>
      </c>
      <c r="E172" s="805"/>
      <c r="F172" s="292"/>
      <c r="G172" s="9"/>
      <c r="H172" s="9"/>
      <c r="I172" s="9"/>
      <c r="J172" s="9"/>
      <c r="K172" s="9"/>
      <c r="L172" s="9"/>
      <c r="M172" s="9"/>
      <c r="N172" s="9"/>
      <c r="O172" s="9"/>
      <c r="P172" s="9"/>
      <c r="Q172" s="9"/>
      <c r="R172" s="9"/>
      <c r="S172" s="9"/>
      <c r="T172" s="9"/>
      <c r="U172" s="9"/>
      <c r="V172" s="9"/>
      <c r="W172" s="9"/>
      <c r="X172" s="9"/>
    </row>
    <row r="173" spans="1:24" ht="18" customHeight="1" x14ac:dyDescent="0.15">
      <c r="A173" s="9"/>
      <c r="B173" s="290" t="s">
        <v>150</v>
      </c>
      <c r="C173" s="139">
        <f>IF(SUMIF($S9:$S164,2,$P9:$P164)=0,0,SUMIF($S9:$S164,2,$P9:$P164))</f>
        <v>0</v>
      </c>
      <c r="D173" s="806">
        <f>IF(C173=0,0,C173*1200*24)</f>
        <v>0</v>
      </c>
      <c r="E173" s="806"/>
      <c r="F173" s="9"/>
      <c r="G173" s="9" t="s">
        <v>191</v>
      </c>
      <c r="H173" s="9"/>
      <c r="J173" s="9"/>
      <c r="K173" s="115"/>
      <c r="L173" s="116"/>
      <c r="M173" s="116"/>
      <c r="N173" s="121"/>
      <c r="O173" s="121"/>
      <c r="P173" s="121"/>
      <c r="Q173" s="593"/>
      <c r="R173" s="115"/>
      <c r="S173" s="115"/>
      <c r="T173" s="115"/>
      <c r="U173" s="115"/>
      <c r="V173" s="115"/>
      <c r="W173" s="115"/>
      <c r="X173" s="115"/>
    </row>
    <row r="174" spans="1:24" ht="18" customHeight="1" x14ac:dyDescent="0.15">
      <c r="A174" s="9"/>
      <c r="B174" s="290" t="s">
        <v>151</v>
      </c>
      <c r="C174" s="139">
        <f>IF(SUMIF($S10:$S165,3,$P10:$P165)=0,0,SUMIF($S10:$S165,3,$P10:$P165))</f>
        <v>0</v>
      </c>
      <c r="D174" s="806">
        <f>IF(C174=0,0,C174*800*24)</f>
        <v>0</v>
      </c>
      <c r="E174" s="806"/>
      <c r="F174" s="9"/>
      <c r="G174" s="9"/>
      <c r="H174" s="9"/>
      <c r="I174" s="291"/>
      <c r="J174" s="291"/>
      <c r="K174" s="593"/>
      <c r="L174" s="291"/>
      <c r="M174" s="291"/>
      <c r="N174" s="291"/>
      <c r="O174" s="291"/>
      <c r="P174" s="9"/>
      <c r="Q174" s="115"/>
      <c r="R174" s="115"/>
      <c r="S174" s="115"/>
      <c r="T174" s="115"/>
      <c r="U174" s="115"/>
      <c r="V174" s="115"/>
      <c r="W174" s="115"/>
      <c r="X174" s="115"/>
    </row>
    <row r="175" spans="1:24" ht="18" customHeight="1" x14ac:dyDescent="0.15">
      <c r="A175" s="9"/>
      <c r="B175" s="6"/>
      <c r="C175" s="139">
        <f>SUM(C172:C174)</f>
        <v>0</v>
      </c>
      <c r="D175" s="806">
        <f>SUM(D172:D174)</f>
        <v>0</v>
      </c>
      <c r="E175" s="807"/>
      <c r="F175" s="9"/>
      <c r="G175" s="9" t="s">
        <v>190</v>
      </c>
      <c r="H175" s="9"/>
      <c r="J175" s="9"/>
      <c r="K175" s="115"/>
      <c r="L175" s="116"/>
      <c r="M175" s="116"/>
      <c r="N175" s="602"/>
      <c r="O175" s="121"/>
      <c r="P175" s="121"/>
      <c r="Q175" s="593"/>
      <c r="R175" s="116"/>
      <c r="S175" s="116"/>
      <c r="T175" s="116"/>
      <c r="U175" s="116"/>
      <c r="V175" s="116"/>
      <c r="W175" s="116"/>
      <c r="X175" s="116"/>
    </row>
    <row r="176" spans="1:24" ht="18" customHeight="1" x14ac:dyDescent="0.15">
      <c r="A176" s="9"/>
      <c r="B176" s="6"/>
      <c r="C176" s="139"/>
      <c r="D176" s="594"/>
      <c r="E176" s="596"/>
      <c r="F176" s="9"/>
      <c r="G176" s="9"/>
      <c r="H176" s="9"/>
      <c r="J176" s="9"/>
      <c r="K176" s="115"/>
      <c r="L176" s="115"/>
      <c r="M176" s="115"/>
      <c r="N176" s="438"/>
      <c r="O176" s="593"/>
      <c r="P176" s="593"/>
      <c r="Q176" s="593"/>
      <c r="R176" s="115"/>
      <c r="S176" s="115"/>
      <c r="T176" s="115"/>
      <c r="U176" s="115"/>
      <c r="V176" s="115"/>
      <c r="W176" s="115"/>
      <c r="X176" s="115"/>
    </row>
    <row r="177" spans="1:31" ht="18" customHeight="1" x14ac:dyDescent="0.15">
      <c r="A177" s="9"/>
      <c r="B177" s="6"/>
      <c r="C177" s="139"/>
      <c r="D177" s="594"/>
      <c r="E177" s="596"/>
      <c r="F177" s="9"/>
      <c r="G177" s="9"/>
      <c r="H177" s="9"/>
      <c r="J177" s="9"/>
      <c r="K177" s="115"/>
      <c r="L177" s="116"/>
      <c r="M177" s="116"/>
      <c r="N177" s="602"/>
      <c r="O177" s="121"/>
      <c r="P177" s="121"/>
      <c r="Q177" s="593"/>
      <c r="R177" s="116"/>
      <c r="S177" s="116"/>
      <c r="T177" s="116"/>
      <c r="U177" s="116"/>
      <c r="V177" s="116"/>
      <c r="W177" s="116"/>
      <c r="X177" s="116"/>
    </row>
    <row r="178" spans="1:31" s="192" customFormat="1" ht="21.75" customHeight="1" x14ac:dyDescent="0.15">
      <c r="A178" s="115"/>
      <c r="B178" s="115"/>
      <c r="C178" s="115"/>
      <c r="D178" s="115"/>
      <c r="E178" s="115"/>
      <c r="F178" s="115"/>
      <c r="G178" s="115" t="s">
        <v>289</v>
      </c>
      <c r="H178" s="115"/>
      <c r="I178" s="117"/>
      <c r="J178" s="117"/>
      <c r="K178" s="117"/>
      <c r="L178" s="117"/>
      <c r="M178" s="117"/>
      <c r="N178" s="117"/>
      <c r="O178" s="115"/>
      <c r="P178" s="115"/>
      <c r="Q178" s="115"/>
      <c r="R178" s="115"/>
      <c r="S178" s="115"/>
      <c r="T178" s="115"/>
      <c r="U178" s="115"/>
      <c r="V178" s="115"/>
      <c r="W178" s="115"/>
      <c r="X178" s="115"/>
      <c r="Z178" s="17"/>
      <c r="AD178" s="214"/>
      <c r="AE178" s="211"/>
    </row>
    <row r="179" spans="1:31" ht="24" customHeight="1" x14ac:dyDescent="0.15">
      <c r="A179" s="9"/>
      <c r="B179" s="9"/>
      <c r="C179" s="306"/>
      <c r="D179" s="9"/>
      <c r="E179" s="9"/>
      <c r="F179" s="9"/>
      <c r="G179" s="9"/>
      <c r="H179" s="9"/>
      <c r="I179" s="9"/>
      <c r="J179" s="9"/>
      <c r="K179" s="9"/>
      <c r="L179" s="9"/>
      <c r="M179" s="9"/>
      <c r="N179" s="9"/>
      <c r="O179" s="9"/>
      <c r="P179" s="305"/>
      <c r="Q179" s="9"/>
      <c r="R179" s="9"/>
      <c r="S179" s="9"/>
      <c r="T179" s="9"/>
      <c r="U179" s="9"/>
      <c r="V179" s="9"/>
      <c r="W179" s="9"/>
      <c r="X179" s="9"/>
    </row>
    <row r="180" spans="1:31" x14ac:dyDescent="0.15">
      <c r="A180" s="800" t="s">
        <v>192</v>
      </c>
      <c r="B180" s="800"/>
      <c r="C180" s="800"/>
      <c r="D180" s="800"/>
      <c r="E180" s="800"/>
      <c r="F180" s="800"/>
      <c r="G180" s="800"/>
      <c r="H180" s="800"/>
      <c r="I180" s="800"/>
      <c r="J180" s="116"/>
      <c r="K180" s="115"/>
      <c r="L180" s="115"/>
      <c r="M180" s="115"/>
      <c r="N180" s="115"/>
      <c r="O180" s="115"/>
      <c r="P180" s="115"/>
      <c r="Q180" s="115"/>
      <c r="R180" s="888" t="str">
        <f>IF(J5="","平成　　年　　月分",J5)</f>
        <v>（ 平成　　年　　月 ）</v>
      </c>
      <c r="S180" s="888"/>
      <c r="T180" s="888"/>
      <c r="U180" s="888"/>
      <c r="V180" s="888"/>
      <c r="W180" s="115"/>
      <c r="X180" s="115"/>
      <c r="Y180" s="192"/>
    </row>
    <row r="181" spans="1:31" ht="24.95" customHeight="1" x14ac:dyDescent="0.15">
      <c r="A181" s="797" t="s">
        <v>193</v>
      </c>
      <c r="B181" s="798"/>
      <c r="C181" s="798"/>
      <c r="D181" s="797" t="s">
        <v>194</v>
      </c>
      <c r="E181" s="798"/>
      <c r="F181" s="798"/>
      <c r="G181" s="798"/>
      <c r="H181" s="798"/>
      <c r="I181" s="798"/>
      <c r="J181" s="801"/>
      <c r="K181" s="748" t="s">
        <v>195</v>
      </c>
      <c r="L181" s="803"/>
      <c r="M181" s="803"/>
      <c r="N181" s="803"/>
      <c r="O181" s="803"/>
      <c r="P181" s="748" t="s">
        <v>196</v>
      </c>
      <c r="Q181" s="803"/>
      <c r="R181" s="803"/>
      <c r="S181" s="803"/>
      <c r="T181" s="803"/>
      <c r="U181" s="803"/>
      <c r="V181" s="803"/>
      <c r="W181" s="803"/>
      <c r="X181" s="803"/>
      <c r="Y181" s="192"/>
    </row>
    <row r="182" spans="1:31" ht="24.95" customHeight="1" x14ac:dyDescent="0.15">
      <c r="A182" s="799"/>
      <c r="B182" s="800"/>
      <c r="C182" s="800"/>
      <c r="D182" s="799"/>
      <c r="E182" s="800"/>
      <c r="F182" s="800"/>
      <c r="G182" s="800"/>
      <c r="H182" s="800"/>
      <c r="I182" s="800"/>
      <c r="J182" s="802"/>
      <c r="K182" s="750"/>
      <c r="L182" s="804"/>
      <c r="M182" s="804"/>
      <c r="N182" s="804"/>
      <c r="O182" s="804"/>
      <c r="P182" s="750"/>
      <c r="Q182" s="804"/>
      <c r="R182" s="804"/>
      <c r="S182" s="804"/>
      <c r="T182" s="804"/>
      <c r="U182" s="804"/>
      <c r="V182" s="804"/>
      <c r="W182" s="804"/>
      <c r="X182" s="804"/>
      <c r="Y182" s="192"/>
    </row>
    <row r="183" spans="1:31" ht="45" customHeight="1" x14ac:dyDescent="0.25">
      <c r="A183" s="837" t="s">
        <v>197</v>
      </c>
      <c r="B183" s="838"/>
      <c r="C183" s="838"/>
      <c r="D183" s="830">
        <f>SUMIF($S$8:$S$166,1,$P$8:$P$166)</f>
        <v>0</v>
      </c>
      <c r="E183" s="831"/>
      <c r="F183" s="831"/>
      <c r="G183" s="831"/>
      <c r="H183" s="831"/>
      <c r="I183" s="831"/>
      <c r="J183" s="832"/>
      <c r="K183" s="833" t="s">
        <v>198</v>
      </c>
      <c r="L183" s="834"/>
      <c r="M183" s="834"/>
      <c r="N183" s="834"/>
      <c r="O183" s="834"/>
      <c r="P183" s="835">
        <f>D183*2400*24</f>
        <v>0</v>
      </c>
      <c r="Q183" s="836"/>
      <c r="R183" s="836"/>
      <c r="S183" s="836"/>
      <c r="T183" s="836"/>
      <c r="U183" s="836"/>
      <c r="V183" s="836"/>
      <c r="W183" s="836"/>
      <c r="X183" s="560" t="s">
        <v>136</v>
      </c>
      <c r="Y183" s="192"/>
    </row>
    <row r="184" spans="1:31" ht="45" customHeight="1" x14ac:dyDescent="0.25">
      <c r="A184" s="886" t="s">
        <v>199</v>
      </c>
      <c r="B184" s="887"/>
      <c r="C184" s="887"/>
      <c r="D184" s="889">
        <f>SUMIF($S$8:$S$166,2,$P$8:$P$166)</f>
        <v>0</v>
      </c>
      <c r="E184" s="890"/>
      <c r="F184" s="890"/>
      <c r="G184" s="890"/>
      <c r="H184" s="890"/>
      <c r="I184" s="890"/>
      <c r="J184" s="891"/>
      <c r="K184" s="892" t="s">
        <v>200</v>
      </c>
      <c r="L184" s="893"/>
      <c r="M184" s="893"/>
      <c r="N184" s="893"/>
      <c r="O184" s="893"/>
      <c r="P184" s="795">
        <f>D184*1200*24</f>
        <v>0</v>
      </c>
      <c r="Q184" s="796"/>
      <c r="R184" s="796"/>
      <c r="S184" s="796"/>
      <c r="T184" s="796"/>
      <c r="U184" s="796"/>
      <c r="V184" s="796"/>
      <c r="W184" s="796"/>
      <c r="X184" s="557" t="s">
        <v>136</v>
      </c>
      <c r="Y184" s="192"/>
    </row>
    <row r="185" spans="1:31" ht="45" customHeight="1" thickBot="1" x14ac:dyDescent="0.3">
      <c r="A185" s="857" t="s">
        <v>201</v>
      </c>
      <c r="B185" s="858"/>
      <c r="C185" s="858"/>
      <c r="D185" s="839">
        <f>SUMIF($S$8:$S$166,3,$P$8:$P$166)</f>
        <v>0</v>
      </c>
      <c r="E185" s="840"/>
      <c r="F185" s="840"/>
      <c r="G185" s="840"/>
      <c r="H185" s="840"/>
      <c r="I185" s="840"/>
      <c r="J185" s="841"/>
      <c r="K185" s="842" t="s">
        <v>202</v>
      </c>
      <c r="L185" s="843"/>
      <c r="M185" s="843"/>
      <c r="N185" s="843"/>
      <c r="O185" s="843"/>
      <c r="P185" s="844">
        <f>D185*800*24</f>
        <v>0</v>
      </c>
      <c r="Q185" s="845"/>
      <c r="R185" s="845"/>
      <c r="S185" s="845"/>
      <c r="T185" s="845"/>
      <c r="U185" s="845"/>
      <c r="V185" s="845"/>
      <c r="W185" s="845"/>
      <c r="X185" s="556" t="s">
        <v>136</v>
      </c>
      <c r="Y185" s="192"/>
    </row>
    <row r="186" spans="1:31" ht="45" customHeight="1" thickTop="1" x14ac:dyDescent="0.25">
      <c r="A186" s="846" t="s">
        <v>203</v>
      </c>
      <c r="B186" s="847"/>
      <c r="C186" s="847"/>
      <c r="D186" s="848">
        <f>SUM(D183:F185)</f>
        <v>0</v>
      </c>
      <c r="E186" s="849"/>
      <c r="F186" s="849"/>
      <c r="G186" s="849"/>
      <c r="H186" s="849"/>
      <c r="I186" s="849"/>
      <c r="J186" s="850"/>
      <c r="K186" s="851"/>
      <c r="L186" s="852"/>
      <c r="M186" s="852"/>
      <c r="N186" s="852"/>
      <c r="O186" s="852"/>
      <c r="P186" s="853">
        <f>SUM(P183:W185)</f>
        <v>0</v>
      </c>
      <c r="Q186" s="854"/>
      <c r="R186" s="854"/>
      <c r="S186" s="854"/>
      <c r="T186" s="854"/>
      <c r="U186" s="854"/>
      <c r="V186" s="854"/>
      <c r="W186" s="854"/>
      <c r="X186" s="559" t="s">
        <v>136</v>
      </c>
      <c r="Y186" s="192"/>
    </row>
    <row r="187" spans="1:31" ht="18" customHeight="1" x14ac:dyDescent="0.1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92"/>
    </row>
    <row r="188" spans="1:31" x14ac:dyDescent="0.15">
      <c r="A188" s="800" t="s">
        <v>204</v>
      </c>
      <c r="B188" s="800"/>
      <c r="C188" s="800"/>
      <c r="D188" s="800"/>
      <c r="E188" s="800"/>
      <c r="F188" s="800"/>
      <c r="G188" s="800" t="s">
        <v>205</v>
      </c>
      <c r="H188" s="800"/>
      <c r="I188" s="800"/>
      <c r="J188" s="800"/>
      <c r="K188" s="800"/>
      <c r="L188" s="800"/>
      <c r="M188" s="800"/>
      <c r="N188" s="800"/>
      <c r="O188" s="800"/>
      <c r="P188" s="800"/>
      <c r="Q188" s="800"/>
      <c r="R188" s="116"/>
      <c r="S188" s="116"/>
      <c r="T188" s="116"/>
      <c r="U188" s="821" t="s">
        <v>206</v>
      </c>
      <c r="V188" s="821"/>
      <c r="W188" s="821"/>
      <c r="X188" s="821"/>
      <c r="Y188" s="192"/>
    </row>
    <row r="189" spans="1:31" ht="35.1" customHeight="1" x14ac:dyDescent="0.25">
      <c r="A189" s="826"/>
      <c r="B189" s="827"/>
      <c r="C189" s="827"/>
      <c r="D189" s="118" t="s">
        <v>104</v>
      </c>
      <c r="E189" s="894" t="s">
        <v>207</v>
      </c>
      <c r="F189" s="895"/>
      <c r="G189" s="823"/>
      <c r="H189" s="824"/>
      <c r="I189" s="824"/>
      <c r="J189" s="824"/>
      <c r="K189" s="824"/>
      <c r="L189" s="824"/>
      <c r="M189" s="824"/>
      <c r="N189" s="824"/>
      <c r="O189" s="824"/>
      <c r="P189" s="825"/>
      <c r="Q189" s="855"/>
      <c r="R189" s="856"/>
      <c r="S189" s="856"/>
      <c r="T189" s="856"/>
      <c r="U189" s="856"/>
      <c r="V189" s="856"/>
      <c r="W189" s="856"/>
      <c r="X189" s="560" t="s">
        <v>136</v>
      </c>
      <c r="Y189" s="192"/>
    </row>
    <row r="190" spans="1:31" ht="35.1" customHeight="1" x14ac:dyDescent="0.25">
      <c r="A190" s="828"/>
      <c r="B190" s="829"/>
      <c r="C190" s="829"/>
      <c r="D190" s="119" t="s">
        <v>104</v>
      </c>
      <c r="E190" s="871" t="s">
        <v>207</v>
      </c>
      <c r="F190" s="872"/>
      <c r="G190" s="873"/>
      <c r="H190" s="874"/>
      <c r="I190" s="874"/>
      <c r="J190" s="874"/>
      <c r="K190" s="874"/>
      <c r="L190" s="874"/>
      <c r="M190" s="874"/>
      <c r="N190" s="874"/>
      <c r="O190" s="874"/>
      <c r="P190" s="875"/>
      <c r="Q190" s="859"/>
      <c r="R190" s="860"/>
      <c r="S190" s="860"/>
      <c r="T190" s="860"/>
      <c r="U190" s="860"/>
      <c r="V190" s="860"/>
      <c r="W190" s="860"/>
      <c r="X190" s="558" t="s">
        <v>136</v>
      </c>
      <c r="Y190" s="192"/>
    </row>
    <row r="191" spans="1:31" ht="35.1" customHeight="1" x14ac:dyDescent="0.25">
      <c r="A191" s="876"/>
      <c r="B191" s="877"/>
      <c r="C191" s="877"/>
      <c r="D191" s="120" t="s">
        <v>104</v>
      </c>
      <c r="E191" s="878" t="s">
        <v>207</v>
      </c>
      <c r="F191" s="879"/>
      <c r="G191" s="880"/>
      <c r="H191" s="881"/>
      <c r="I191" s="881"/>
      <c r="J191" s="881"/>
      <c r="K191" s="881"/>
      <c r="L191" s="881"/>
      <c r="M191" s="881"/>
      <c r="N191" s="881"/>
      <c r="O191" s="881"/>
      <c r="P191" s="882"/>
      <c r="Q191" s="819"/>
      <c r="R191" s="820"/>
      <c r="S191" s="820"/>
      <c r="T191" s="820"/>
      <c r="U191" s="820"/>
      <c r="V191" s="820"/>
      <c r="W191" s="820"/>
      <c r="X191" s="555" t="s">
        <v>136</v>
      </c>
      <c r="Y191" s="192"/>
    </row>
    <row r="192" spans="1:31" ht="18" customHeight="1" x14ac:dyDescent="0.1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92"/>
    </row>
    <row r="193" spans="1:47" ht="18" customHeight="1" x14ac:dyDescent="0.15">
      <c r="A193" s="822" t="s">
        <v>208</v>
      </c>
      <c r="B193" s="822"/>
      <c r="C193" s="822"/>
      <c r="D193" s="822"/>
      <c r="E193" s="822"/>
      <c r="F193" s="822"/>
      <c r="G193" s="822"/>
      <c r="H193" s="822"/>
      <c r="I193" s="822"/>
      <c r="J193" s="822"/>
      <c r="K193" s="822"/>
      <c r="L193" s="822"/>
      <c r="M193" s="822"/>
      <c r="N193" s="822"/>
      <c r="O193" s="822"/>
      <c r="P193" s="822"/>
      <c r="Q193" s="822"/>
      <c r="R193" s="822"/>
      <c r="S193" s="822"/>
      <c r="T193" s="822"/>
      <c r="U193" s="822"/>
      <c r="V193" s="822"/>
      <c r="W193" s="822"/>
      <c r="X193" s="822"/>
      <c r="Y193" s="192"/>
    </row>
    <row r="194" spans="1:47" ht="69" customHeight="1" x14ac:dyDescent="0.15">
      <c r="A194" s="115"/>
      <c r="B194" s="115"/>
      <c r="C194" s="812" t="s">
        <v>209</v>
      </c>
      <c r="D194" s="813"/>
      <c r="E194" s="813"/>
      <c r="F194" s="813"/>
      <c r="G194" s="813"/>
      <c r="H194" s="813"/>
      <c r="I194" s="813"/>
      <c r="J194" s="814"/>
      <c r="K194" s="815" t="str">
        <f>IF('10号'!$J$6="","",IF(P186+SUM(Q189:W191)&gt;=IF(K196&lt;=K198,K196,K198),IF(K196&lt;=K198,K196,K198),P186+SUM(Q189:W191)))</f>
        <v/>
      </c>
      <c r="L194" s="816"/>
      <c r="M194" s="816"/>
      <c r="N194" s="816"/>
      <c r="O194" s="816"/>
      <c r="P194" s="816"/>
      <c r="Q194" s="816"/>
      <c r="R194" s="817" t="s">
        <v>136</v>
      </c>
      <c r="S194" s="818"/>
      <c r="T194" s="115"/>
      <c r="U194" s="115"/>
      <c r="V194" s="115"/>
      <c r="W194" s="115"/>
      <c r="X194" s="115"/>
      <c r="Y194" s="192"/>
      <c r="Z194" s="195"/>
      <c r="AA194" s="195"/>
      <c r="AB194" s="195"/>
      <c r="AC194" s="195"/>
      <c r="AD194" s="224"/>
      <c r="AE194" s="225"/>
      <c r="AU194" s="227"/>
    </row>
    <row r="195" spans="1:47" ht="18" customHeight="1" x14ac:dyDescent="0.15">
      <c r="A195" s="9"/>
      <c r="B195" s="9"/>
      <c r="C195" s="808" t="s">
        <v>285</v>
      </c>
      <c r="D195" s="808"/>
      <c r="E195" s="808"/>
      <c r="F195" s="808"/>
      <c r="G195" s="808"/>
      <c r="H195" s="808"/>
      <c r="I195" s="808"/>
      <c r="J195" s="808"/>
      <c r="K195" s="808"/>
      <c r="L195" s="808"/>
      <c r="M195" s="808"/>
      <c r="N195" s="808"/>
      <c r="O195" s="808"/>
      <c r="P195" s="808"/>
      <c r="Q195" s="808"/>
      <c r="R195" s="808"/>
      <c r="S195" s="808"/>
      <c r="T195" s="808"/>
      <c r="U195" s="808"/>
      <c r="V195" s="808"/>
      <c r="W195" s="808"/>
      <c r="X195" s="9"/>
    </row>
    <row r="196" spans="1:47" ht="60" customHeight="1" x14ac:dyDescent="0.15">
      <c r="A196" s="9"/>
      <c r="B196" s="9"/>
      <c r="C196" s="809" t="str">
        <f>IF(J5="（ 平成　　年　　月 ）","平成　　年　　月支払給与額",J5)</f>
        <v>平成　　年　　月支払給与額</v>
      </c>
      <c r="D196" s="810"/>
      <c r="E196" s="810"/>
      <c r="F196" s="810"/>
      <c r="G196" s="810"/>
      <c r="H196" s="810"/>
      <c r="I196" s="810"/>
      <c r="J196" s="811"/>
      <c r="K196" s="791"/>
      <c r="L196" s="792"/>
      <c r="M196" s="792"/>
      <c r="N196" s="792"/>
      <c r="O196" s="792"/>
      <c r="P196" s="792"/>
      <c r="Q196" s="792"/>
      <c r="R196" s="793" t="s">
        <v>136</v>
      </c>
      <c r="S196" s="794"/>
      <c r="T196" s="9"/>
      <c r="U196" s="9"/>
      <c r="V196" s="9"/>
      <c r="W196" s="9"/>
      <c r="X196" s="9"/>
    </row>
    <row r="197" spans="1:47" x14ac:dyDescent="0.15">
      <c r="A197" s="9"/>
      <c r="B197" s="9"/>
      <c r="C197" s="9"/>
      <c r="D197" s="9"/>
      <c r="E197" s="9"/>
      <c r="F197" s="9"/>
      <c r="G197" s="9"/>
      <c r="H197" s="9"/>
      <c r="I197" s="9"/>
      <c r="J197" s="9"/>
      <c r="K197" s="549" t="s">
        <v>272</v>
      </c>
      <c r="L197" s="9"/>
      <c r="M197" s="9"/>
      <c r="N197" s="9"/>
      <c r="O197" s="9"/>
      <c r="P197" s="9"/>
      <c r="Q197" s="9"/>
      <c r="R197" s="9"/>
      <c r="S197" s="9"/>
      <c r="T197" s="9"/>
      <c r="U197" s="9"/>
      <c r="V197" s="9"/>
      <c r="W197" s="9"/>
      <c r="X197" s="9"/>
    </row>
    <row r="198" spans="1:47" ht="58.5" customHeight="1" x14ac:dyDescent="0.15">
      <c r="A198" s="9"/>
      <c r="B198" s="9"/>
      <c r="C198" s="788" t="s">
        <v>336</v>
      </c>
      <c r="D198" s="789"/>
      <c r="E198" s="789"/>
      <c r="F198" s="789"/>
      <c r="G198" s="789"/>
      <c r="H198" s="789"/>
      <c r="I198" s="789"/>
      <c r="J198" s="790"/>
      <c r="K198" s="791"/>
      <c r="L198" s="792"/>
      <c r="M198" s="792"/>
      <c r="N198" s="792"/>
      <c r="O198" s="792"/>
      <c r="P198" s="792"/>
      <c r="Q198" s="792"/>
      <c r="R198" s="793" t="s">
        <v>136</v>
      </c>
      <c r="S198" s="794"/>
      <c r="T198" s="9"/>
      <c r="U198" s="9"/>
      <c r="V198" s="9"/>
      <c r="W198" s="9"/>
      <c r="X198" s="9"/>
    </row>
    <row r="199" spans="1:47" x14ac:dyDescent="0.15">
      <c r="A199" s="9"/>
      <c r="B199" s="9"/>
      <c r="C199" s="9"/>
      <c r="D199" s="9"/>
      <c r="E199" s="9"/>
      <c r="F199" s="9"/>
      <c r="G199" s="9"/>
      <c r="H199" s="9"/>
      <c r="I199" s="9"/>
      <c r="J199" s="9"/>
      <c r="K199" s="603" t="s">
        <v>337</v>
      </c>
      <c r="L199" s="9"/>
      <c r="M199" s="9"/>
      <c r="N199" s="9"/>
      <c r="O199" s="9"/>
      <c r="P199" s="9"/>
      <c r="Q199" s="9"/>
      <c r="R199" s="9"/>
      <c r="S199" s="9"/>
      <c r="T199" s="9"/>
      <c r="U199" s="9"/>
      <c r="V199" s="9"/>
      <c r="W199" s="9"/>
      <c r="X199" s="9"/>
    </row>
  </sheetData>
  <sheetProtection selectLockedCells="1"/>
  <mergeCells count="491">
    <mergeCell ref="A8:B12"/>
    <mergeCell ref="C10:C12"/>
    <mergeCell ref="D10:X12"/>
    <mergeCell ref="U8:V9"/>
    <mergeCell ref="W9:X9"/>
    <mergeCell ref="W8:X8"/>
    <mergeCell ref="T13:T14"/>
    <mergeCell ref="J18:J19"/>
    <mergeCell ref="E28:E29"/>
    <mergeCell ref="L23:M24"/>
    <mergeCell ref="Q23:R24"/>
    <mergeCell ref="C23:C24"/>
    <mergeCell ref="G23:H24"/>
    <mergeCell ref="E8:E9"/>
    <mergeCell ref="C8:C9"/>
    <mergeCell ref="Q8:R9"/>
    <mergeCell ref="L8:M9"/>
    <mergeCell ref="G8:H9"/>
    <mergeCell ref="J28:J29"/>
    <mergeCell ref="L28:M29"/>
    <mergeCell ref="C18:C19"/>
    <mergeCell ref="E18:E19"/>
    <mergeCell ref="G18:H19"/>
    <mergeCell ref="E13:E14"/>
    <mergeCell ref="G13:H14"/>
    <mergeCell ref="N13:N14"/>
    <mergeCell ref="C13:C14"/>
    <mergeCell ref="A13:B17"/>
    <mergeCell ref="A18:B22"/>
    <mergeCell ref="A23:B27"/>
    <mergeCell ref="A28:B32"/>
    <mergeCell ref="A33:B37"/>
    <mergeCell ref="A38:B42"/>
    <mergeCell ref="A43:B47"/>
    <mergeCell ref="A48:B52"/>
    <mergeCell ref="A53:B57"/>
    <mergeCell ref="Q18:R19"/>
    <mergeCell ref="N18:N19"/>
    <mergeCell ref="U28:V29"/>
    <mergeCell ref="W28:X28"/>
    <mergeCell ref="W29:X29"/>
    <mergeCell ref="J5:P5"/>
    <mergeCell ref="L13:M14"/>
    <mergeCell ref="J13:J14"/>
    <mergeCell ref="Q13:R14"/>
    <mergeCell ref="T8:T9"/>
    <mergeCell ref="L18:M19"/>
    <mergeCell ref="N8:N9"/>
    <mergeCell ref="J8:J9"/>
    <mergeCell ref="U13:V14"/>
    <mergeCell ref="W13:X13"/>
    <mergeCell ref="W14:X14"/>
    <mergeCell ref="U18:V19"/>
    <mergeCell ref="W18:X18"/>
    <mergeCell ref="W19:X19"/>
    <mergeCell ref="U23:V24"/>
    <mergeCell ref="W23:X23"/>
    <mergeCell ref="W24:X24"/>
    <mergeCell ref="N23:N24"/>
    <mergeCell ref="T18:T19"/>
    <mergeCell ref="L33:M34"/>
    <mergeCell ref="Q33:R34"/>
    <mergeCell ref="G38:H39"/>
    <mergeCell ref="T38:T39"/>
    <mergeCell ref="N38:N39"/>
    <mergeCell ref="L38:M39"/>
    <mergeCell ref="C38:C39"/>
    <mergeCell ref="E38:E39"/>
    <mergeCell ref="J38:J39"/>
    <mergeCell ref="Q38:R39"/>
    <mergeCell ref="N33:N34"/>
    <mergeCell ref="T33:T34"/>
    <mergeCell ref="C33:C34"/>
    <mergeCell ref="E33:E34"/>
    <mergeCell ref="G33:H34"/>
    <mergeCell ref="L48:M49"/>
    <mergeCell ref="Q48:R49"/>
    <mergeCell ref="N43:N44"/>
    <mergeCell ref="Q43:R44"/>
    <mergeCell ref="T43:T44"/>
    <mergeCell ref="L53:M54"/>
    <mergeCell ref="C53:C54"/>
    <mergeCell ref="T48:T49"/>
    <mergeCell ref="J48:J49"/>
    <mergeCell ref="N48:N49"/>
    <mergeCell ref="T53:T54"/>
    <mergeCell ref="C43:C44"/>
    <mergeCell ref="E43:E44"/>
    <mergeCell ref="G43:H44"/>
    <mergeCell ref="J43:J44"/>
    <mergeCell ref="D50:X52"/>
    <mergeCell ref="E53:E54"/>
    <mergeCell ref="G53:H54"/>
    <mergeCell ref="N53:N54"/>
    <mergeCell ref="J53:J54"/>
    <mergeCell ref="Q53:R54"/>
    <mergeCell ref="C48:C49"/>
    <mergeCell ref="E48:E49"/>
    <mergeCell ref="G48:H49"/>
    <mergeCell ref="C50:C52"/>
    <mergeCell ref="C55:C57"/>
    <mergeCell ref="D55:X57"/>
    <mergeCell ref="C62:C64"/>
    <mergeCell ref="A70:B74"/>
    <mergeCell ref="A75:B79"/>
    <mergeCell ref="A80:B84"/>
    <mergeCell ref="J60:J61"/>
    <mergeCell ref="N60:N61"/>
    <mergeCell ref="C60:C61"/>
    <mergeCell ref="E60:E61"/>
    <mergeCell ref="G60:H61"/>
    <mergeCell ref="L60:M61"/>
    <mergeCell ref="C80:C81"/>
    <mergeCell ref="E80:E81"/>
    <mergeCell ref="G80:H81"/>
    <mergeCell ref="J80:J81"/>
    <mergeCell ref="L80:M81"/>
    <mergeCell ref="N80:N81"/>
    <mergeCell ref="Q80:R81"/>
    <mergeCell ref="U59:X59"/>
    <mergeCell ref="U70:V71"/>
    <mergeCell ref="A60:B64"/>
    <mergeCell ref="A65:B69"/>
    <mergeCell ref="G75:H76"/>
    <mergeCell ref="C72:C74"/>
    <mergeCell ref="C77:C79"/>
    <mergeCell ref="Q60:R61"/>
    <mergeCell ref="T60:T61"/>
    <mergeCell ref="C70:C71"/>
    <mergeCell ref="E70:E71"/>
    <mergeCell ref="G70:H71"/>
    <mergeCell ref="C65:C66"/>
    <mergeCell ref="E65:E66"/>
    <mergeCell ref="G65:H66"/>
    <mergeCell ref="N65:N66"/>
    <mergeCell ref="T65:T66"/>
    <mergeCell ref="L65:M66"/>
    <mergeCell ref="J65:J66"/>
    <mergeCell ref="Q65:R66"/>
    <mergeCell ref="Q70:R71"/>
    <mergeCell ref="D107:X109"/>
    <mergeCell ref="A85:B89"/>
    <mergeCell ref="A90:B94"/>
    <mergeCell ref="E85:E86"/>
    <mergeCell ref="G85:H86"/>
    <mergeCell ref="C90:C91"/>
    <mergeCell ref="E90:E91"/>
    <mergeCell ref="G90:H91"/>
    <mergeCell ref="J90:J91"/>
    <mergeCell ref="N85:N86"/>
    <mergeCell ref="L85:M86"/>
    <mergeCell ref="C92:C94"/>
    <mergeCell ref="D92:X94"/>
    <mergeCell ref="L90:M91"/>
    <mergeCell ref="Q90:R91"/>
    <mergeCell ref="U90:V91"/>
    <mergeCell ref="W90:X90"/>
    <mergeCell ref="W91:X91"/>
    <mergeCell ref="T127:T128"/>
    <mergeCell ref="A117:B121"/>
    <mergeCell ref="A122:B126"/>
    <mergeCell ref="L122:M123"/>
    <mergeCell ref="Q122:R123"/>
    <mergeCell ref="N117:N118"/>
    <mergeCell ref="Q117:R118"/>
    <mergeCell ref="T117:T118"/>
    <mergeCell ref="E95:E96"/>
    <mergeCell ref="G95:H96"/>
    <mergeCell ref="A95:B99"/>
    <mergeCell ref="A100:B104"/>
    <mergeCell ref="A105:B109"/>
    <mergeCell ref="G112:H113"/>
    <mergeCell ref="L112:M113"/>
    <mergeCell ref="C112:C113"/>
    <mergeCell ref="E112:E113"/>
    <mergeCell ref="A112:B116"/>
    <mergeCell ref="T112:T113"/>
    <mergeCell ref="Q112:R113"/>
    <mergeCell ref="J112:J113"/>
    <mergeCell ref="N112:N113"/>
    <mergeCell ref="N105:N106"/>
    <mergeCell ref="C107:C109"/>
    <mergeCell ref="J122:J123"/>
    <mergeCell ref="C122:C123"/>
    <mergeCell ref="E122:E123"/>
    <mergeCell ref="G122:H123"/>
    <mergeCell ref="N122:N123"/>
    <mergeCell ref="W122:X122"/>
    <mergeCell ref="W123:X123"/>
    <mergeCell ref="W118:X118"/>
    <mergeCell ref="U122:V123"/>
    <mergeCell ref="A127:B131"/>
    <mergeCell ref="J127:J128"/>
    <mergeCell ref="C127:C128"/>
    <mergeCell ref="E127:E128"/>
    <mergeCell ref="G127:H128"/>
    <mergeCell ref="E132:E133"/>
    <mergeCell ref="G132:H133"/>
    <mergeCell ref="L127:M128"/>
    <mergeCell ref="Q127:R128"/>
    <mergeCell ref="A132:B136"/>
    <mergeCell ref="Q132:R133"/>
    <mergeCell ref="L132:M133"/>
    <mergeCell ref="C132:C133"/>
    <mergeCell ref="N127:N128"/>
    <mergeCell ref="N132:N133"/>
    <mergeCell ref="C144:C146"/>
    <mergeCell ref="A137:B141"/>
    <mergeCell ref="T142:T143"/>
    <mergeCell ref="C142:C143"/>
    <mergeCell ref="E142:E143"/>
    <mergeCell ref="G142:H143"/>
    <mergeCell ref="J142:J143"/>
    <mergeCell ref="L142:M143"/>
    <mergeCell ref="Q142:R143"/>
    <mergeCell ref="N142:N143"/>
    <mergeCell ref="A142:B146"/>
    <mergeCell ref="T137:T138"/>
    <mergeCell ref="J137:J138"/>
    <mergeCell ref="C137:C138"/>
    <mergeCell ref="E137:E138"/>
    <mergeCell ref="G137:H138"/>
    <mergeCell ref="L137:M138"/>
    <mergeCell ref="Q137:R138"/>
    <mergeCell ref="N137:N138"/>
    <mergeCell ref="A191:C191"/>
    <mergeCell ref="E191:F191"/>
    <mergeCell ref="G191:P191"/>
    <mergeCell ref="W158:X158"/>
    <mergeCell ref="U162:V163"/>
    <mergeCell ref="W162:X162"/>
    <mergeCell ref="W163:X163"/>
    <mergeCell ref="A169:X169"/>
    <mergeCell ref="A162:B166"/>
    <mergeCell ref="J162:J163"/>
    <mergeCell ref="C162:C163"/>
    <mergeCell ref="E162:E163"/>
    <mergeCell ref="G162:H163"/>
    <mergeCell ref="N162:N163"/>
    <mergeCell ref="T162:T163"/>
    <mergeCell ref="A171:X171"/>
    <mergeCell ref="A184:C184"/>
    <mergeCell ref="A180:I180"/>
    <mergeCell ref="R180:V180"/>
    <mergeCell ref="D184:J184"/>
    <mergeCell ref="K184:O184"/>
    <mergeCell ref="E189:F189"/>
    <mergeCell ref="G157:H158"/>
    <mergeCell ref="N157:N158"/>
    <mergeCell ref="L147:M148"/>
    <mergeCell ref="Q147:R148"/>
    <mergeCell ref="N147:N148"/>
    <mergeCell ref="Q152:R153"/>
    <mergeCell ref="D144:X146"/>
    <mergeCell ref="U137:V138"/>
    <mergeCell ref="W137:X137"/>
    <mergeCell ref="E190:F190"/>
    <mergeCell ref="G190:P190"/>
    <mergeCell ref="U152:V153"/>
    <mergeCell ref="W152:X152"/>
    <mergeCell ref="W153:X153"/>
    <mergeCell ref="T157:T158"/>
    <mergeCell ref="W138:X138"/>
    <mergeCell ref="L117:M118"/>
    <mergeCell ref="T105:T106"/>
    <mergeCell ref="J100:J101"/>
    <mergeCell ref="J132:J133"/>
    <mergeCell ref="C105:C106"/>
    <mergeCell ref="E105:E106"/>
    <mergeCell ref="G105:H106"/>
    <mergeCell ref="J105:J106"/>
    <mergeCell ref="L105:M106"/>
    <mergeCell ref="Q105:R106"/>
    <mergeCell ref="C114:C116"/>
    <mergeCell ref="D114:X116"/>
    <mergeCell ref="U127:V128"/>
    <mergeCell ref="W127:X127"/>
    <mergeCell ref="W128:X128"/>
    <mergeCell ref="U132:V133"/>
    <mergeCell ref="W132:X132"/>
    <mergeCell ref="W133:X133"/>
    <mergeCell ref="T132:T133"/>
    <mergeCell ref="C117:C118"/>
    <mergeCell ref="E117:E118"/>
    <mergeCell ref="G117:H118"/>
    <mergeCell ref="J117:J118"/>
    <mergeCell ref="T122:T123"/>
    <mergeCell ref="A147:B151"/>
    <mergeCell ref="T152:T153"/>
    <mergeCell ref="A152:B156"/>
    <mergeCell ref="A157:B161"/>
    <mergeCell ref="L162:M163"/>
    <mergeCell ref="Q162:R163"/>
    <mergeCell ref="J157:J158"/>
    <mergeCell ref="C157:C158"/>
    <mergeCell ref="E157:E158"/>
    <mergeCell ref="L157:M158"/>
    <mergeCell ref="Q157:R158"/>
    <mergeCell ref="N152:N153"/>
    <mergeCell ref="C147:C148"/>
    <mergeCell ref="E147:E148"/>
    <mergeCell ref="T147:T148"/>
    <mergeCell ref="C149:C151"/>
    <mergeCell ref="D149:X151"/>
    <mergeCell ref="C154:C156"/>
    <mergeCell ref="D154:X156"/>
    <mergeCell ref="C159:C161"/>
    <mergeCell ref="D159:X161"/>
    <mergeCell ref="C152:C153"/>
    <mergeCell ref="E152:E153"/>
    <mergeCell ref="G152:H153"/>
    <mergeCell ref="A190:C190"/>
    <mergeCell ref="D183:J183"/>
    <mergeCell ref="K183:O183"/>
    <mergeCell ref="P183:W183"/>
    <mergeCell ref="A183:C183"/>
    <mergeCell ref="D185:J185"/>
    <mergeCell ref="K185:O185"/>
    <mergeCell ref="P185:W185"/>
    <mergeCell ref="A186:C186"/>
    <mergeCell ref="D186:J186"/>
    <mergeCell ref="A188:F188"/>
    <mergeCell ref="K186:O186"/>
    <mergeCell ref="P186:W186"/>
    <mergeCell ref="Q189:W189"/>
    <mergeCell ref="A185:C185"/>
    <mergeCell ref="Q190:W190"/>
    <mergeCell ref="G188:Q188"/>
    <mergeCell ref="C198:J198"/>
    <mergeCell ref="K198:Q198"/>
    <mergeCell ref="R198:S198"/>
    <mergeCell ref="P184:W184"/>
    <mergeCell ref="A181:C182"/>
    <mergeCell ref="D181:J182"/>
    <mergeCell ref="K181:O182"/>
    <mergeCell ref="P181:X182"/>
    <mergeCell ref="D172:E172"/>
    <mergeCell ref="D173:E173"/>
    <mergeCell ref="D174:E174"/>
    <mergeCell ref="D175:E175"/>
    <mergeCell ref="C195:W195"/>
    <mergeCell ref="C196:J196"/>
    <mergeCell ref="K196:Q196"/>
    <mergeCell ref="R196:S196"/>
    <mergeCell ref="C194:J194"/>
    <mergeCell ref="K194:Q194"/>
    <mergeCell ref="R194:S194"/>
    <mergeCell ref="Q191:W191"/>
    <mergeCell ref="U188:X188"/>
    <mergeCell ref="A193:X193"/>
    <mergeCell ref="G189:P189"/>
    <mergeCell ref="A189:C189"/>
    <mergeCell ref="U105:V106"/>
    <mergeCell ref="W105:X105"/>
    <mergeCell ref="W106:X106"/>
    <mergeCell ref="W70:X70"/>
    <mergeCell ref="W71:X71"/>
    <mergeCell ref="U75:V76"/>
    <mergeCell ref="W75:X75"/>
    <mergeCell ref="W76:X76"/>
    <mergeCell ref="U80:V81"/>
    <mergeCell ref="W80:X80"/>
    <mergeCell ref="W81:X81"/>
    <mergeCell ref="D72:X74"/>
    <mergeCell ref="D77:X79"/>
    <mergeCell ref="N70:N71"/>
    <mergeCell ref="L70:M71"/>
    <mergeCell ref="J70:J71"/>
    <mergeCell ref="T70:T71"/>
    <mergeCell ref="N75:N76"/>
    <mergeCell ref="T75:T76"/>
    <mergeCell ref="J75:J76"/>
    <mergeCell ref="L75:M76"/>
    <mergeCell ref="Q75:R76"/>
    <mergeCell ref="T90:T91"/>
    <mergeCell ref="T80:T81"/>
    <mergeCell ref="U111:X111"/>
    <mergeCell ref="U112:V113"/>
    <mergeCell ref="W112:X112"/>
    <mergeCell ref="W113:X113"/>
    <mergeCell ref="U117:V118"/>
    <mergeCell ref="W117:X117"/>
    <mergeCell ref="C15:C17"/>
    <mergeCell ref="D15:X17"/>
    <mergeCell ref="C20:C22"/>
    <mergeCell ref="D20:X22"/>
    <mergeCell ref="C25:C27"/>
    <mergeCell ref="D25:X27"/>
    <mergeCell ref="C30:C32"/>
    <mergeCell ref="D30:X32"/>
    <mergeCell ref="C35:C37"/>
    <mergeCell ref="D35:X37"/>
    <mergeCell ref="Q28:R29"/>
    <mergeCell ref="C28:C29"/>
    <mergeCell ref="E23:E24"/>
    <mergeCell ref="T23:T24"/>
    <mergeCell ref="N28:N29"/>
    <mergeCell ref="T28:T29"/>
    <mergeCell ref="G28:H29"/>
    <mergeCell ref="J23:J24"/>
    <mergeCell ref="C45:C47"/>
    <mergeCell ref="D45:X47"/>
    <mergeCell ref="U43:V44"/>
    <mergeCell ref="W43:X43"/>
    <mergeCell ref="W44:X44"/>
    <mergeCell ref="W38:X38"/>
    <mergeCell ref="W39:X39"/>
    <mergeCell ref="C40:C42"/>
    <mergeCell ref="D40:X42"/>
    <mergeCell ref="U38:V39"/>
    <mergeCell ref="U33:V34"/>
    <mergeCell ref="W33:X33"/>
    <mergeCell ref="W34:X34"/>
    <mergeCell ref="L43:M44"/>
    <mergeCell ref="J33:J34"/>
    <mergeCell ref="C82:C84"/>
    <mergeCell ref="D82:X84"/>
    <mergeCell ref="C87:C89"/>
    <mergeCell ref="D87:X89"/>
    <mergeCell ref="D62:X64"/>
    <mergeCell ref="C67:C69"/>
    <mergeCell ref="D67:X69"/>
    <mergeCell ref="W66:X66"/>
    <mergeCell ref="T85:T86"/>
    <mergeCell ref="J85:J86"/>
    <mergeCell ref="C85:C86"/>
    <mergeCell ref="Q85:R86"/>
    <mergeCell ref="U85:V86"/>
    <mergeCell ref="W85:X85"/>
    <mergeCell ref="W86:X86"/>
    <mergeCell ref="C75:C76"/>
    <mergeCell ref="E75:E76"/>
    <mergeCell ref="U60:V61"/>
    <mergeCell ref="W60:X60"/>
    <mergeCell ref="W61:X61"/>
    <mergeCell ref="U65:V66"/>
    <mergeCell ref="W65:X65"/>
    <mergeCell ref="U48:V49"/>
    <mergeCell ref="W48:X48"/>
    <mergeCell ref="W49:X49"/>
    <mergeCell ref="U53:V54"/>
    <mergeCell ref="W53:X53"/>
    <mergeCell ref="W54:X54"/>
    <mergeCell ref="C97:C99"/>
    <mergeCell ref="D97:X99"/>
    <mergeCell ref="C102:C104"/>
    <mergeCell ref="D102:X104"/>
    <mergeCell ref="N90:N91"/>
    <mergeCell ref="C100:C101"/>
    <mergeCell ref="E100:E101"/>
    <mergeCell ref="G100:H101"/>
    <mergeCell ref="L100:M101"/>
    <mergeCell ref="Q100:R101"/>
    <mergeCell ref="L95:M96"/>
    <mergeCell ref="Q95:R96"/>
    <mergeCell ref="C95:C96"/>
    <mergeCell ref="N100:N101"/>
    <mergeCell ref="T100:T101"/>
    <mergeCell ref="T95:T96"/>
    <mergeCell ref="N95:N96"/>
    <mergeCell ref="J95:J96"/>
    <mergeCell ref="U95:V96"/>
    <mergeCell ref="W95:X95"/>
    <mergeCell ref="W96:X96"/>
    <mergeCell ref="U100:V101"/>
    <mergeCell ref="W100:X100"/>
    <mergeCell ref="W101:X101"/>
    <mergeCell ref="C164:C166"/>
    <mergeCell ref="D164:X166"/>
    <mergeCell ref="C119:C121"/>
    <mergeCell ref="D119:X121"/>
    <mergeCell ref="C124:C126"/>
    <mergeCell ref="D124:X126"/>
    <mergeCell ref="C129:C131"/>
    <mergeCell ref="D129:X131"/>
    <mergeCell ref="C134:C136"/>
    <mergeCell ref="D134:X136"/>
    <mergeCell ref="C139:C141"/>
    <mergeCell ref="D139:X141"/>
    <mergeCell ref="U142:V143"/>
    <mergeCell ref="W142:X142"/>
    <mergeCell ref="W143:X143"/>
    <mergeCell ref="U147:V148"/>
    <mergeCell ref="W147:X147"/>
    <mergeCell ref="W148:X148"/>
    <mergeCell ref="U157:V158"/>
    <mergeCell ref="W157:X157"/>
    <mergeCell ref="J152:J153"/>
    <mergeCell ref="L152:M153"/>
    <mergeCell ref="J147:J148"/>
    <mergeCell ref="G147:H148"/>
  </mergeCells>
  <phoneticPr fontId="2"/>
  <dataValidations count="4">
    <dataValidation type="whole" imeMode="halfAlpha" allowBlank="1" showInputMessage="1" showErrorMessage="1" errorTitle="24時間制で入力" error="入力できる数字は 0 ～ 23 のみです" sqref="I8:I9 D8:D9 I18:I19 D18:D19 I13:I14 D13:D14 I142:I143 D142:D143 I33:I34 D33:D34 I28:I29 D28:D29 I23:I24 D23:D24 I70:I71 D70:D71 I65:I66 D65:D66 I60:I61 D60:D61 I53:I54 D53:D54 I48:I49 D48:D49 I43:I44 D43:D44 I38:I39 D38:D39 I95:I96 D95:D96 I90:I91 D90:D91 I85:I86 D85:D86 I80:I81 D80:D81 I75:I76 D75:D76 I137:I138 D137:D138 I132:I133 D132:D133 I127:I128 D127:D128 I122:I123 D122:D123 I117:I118 D117:D118 I112:I113 D112:D113 I105:I106 D105:D106 I100:I101 D100:D101 I157:I158 D157:D158 I152:I153 D152:D153 I147:I148 D147:D148 I162:I163 D162:D163" xr:uid="{00000000-0002-0000-0300-000000000000}">
      <formula1>0</formula1>
      <formula2>23</formula2>
    </dataValidation>
    <dataValidation type="list" imeMode="halfAlpha" allowBlank="1" showInputMessage="1" showErrorMessage="1" errorTitle="15分単位で入力" error="00、15、30、45 から選択してください" sqref="K8:K9 F8:F9 K18:K19 F18:F19 K13:K14 F13:F14 K142:K143 F142:F143 K33:K34 F33:F34 K28:K29 F28:F29 K23:K24 F23:F24 K70:K71 F70:F71 K65:K66 F65:F66 K60:K61 F60:F61 K53:K54 F53:F54 K48:K49 F48:F49 K43:K44 F43:F44 K38:K39 F38:F39 K95:K96 F95:F96 K90:K91 F90:F91 K85:K86 F85:F86 K80:K81 F80:F81 K75:K76 F75:F76 K137:K138 F137:F138 K132:K133 F132:F133 K127:K128 F127:F128 K122:K123 F122:F123 K117:K118 F117:F118 K112:K113 F112:F113 K105:K106 F105:F106 K100:K101 F100:F101 K157:K158 F157:F158 K152:K153 F152:F153 K147:K148 F147:F148 K162:K163 F162:F163" xr:uid="{00000000-0002-0000-0300-000001000000}">
      <formula1>"00,15,30,45"</formula1>
    </dataValidation>
    <dataValidation type="whole" allowBlank="1" showInputMessage="1" showErrorMessage="1" errorTitle="無効な入力" error="入力は 1～3 のみ" sqref="S8:S9 S105:S106 S18:S19 S13:S14 S112:S113 S33:S34 S28:S29 S23:S24 S100:S101 S157:S158 S152:S153 S147:S148 S142:S143 S162:S163 S70:S71 S65:S66 S60:S61 S53:S54 S48:S49 S43:S44 S38:S39 S95:S96 S90:S91 S85:S86 S80:S81 S75:S76 S137:S138 S132:S133 S127:S128 S122:S123 S117:S118" xr:uid="{00000000-0002-0000-0300-000002000000}">
      <formula1>1</formula1>
      <formula2>3</formula2>
    </dataValidation>
    <dataValidation type="custom" allowBlank="1" showInputMessage="1" showErrorMessage="1" error="時間は15分単位で入力してください。" sqref="O8:O9 O18:O19 O13:O14 O142:O143 O33:O34 O28:O29 O23:O24 O70:O71 O65:O66 O60:O61 O53:O54 O48:O49 O43:O44 O38:O39 O95:O96 O90:O91 O85:O86 O80:O81 O75:O76 O137:O138 O132:O133 O127:O128 O122:O123 O117:O118 O112:O113 O105:O106 O100:O101 O157:O158 O152:O153 O147:O148 O162:O163" xr:uid="{00000000-0002-0000-0300-000003000000}">
      <formula1>MOD(O8,15)=0</formula1>
    </dataValidation>
  </dataValidations>
  <printOptions horizontalCentered="1"/>
  <pageMargins left="0.19685039370078741" right="0.19685039370078741" top="0" bottom="0" header="0" footer="0"/>
  <pageSetup paperSize="9" scale="87" fitToHeight="0" orientation="portrait" r:id="rId1"/>
  <headerFooter>
    <oddHeader xml:space="preserve">&amp;R&amp;10
&amp;9. </oddHeader>
    <oddFooter>&amp;L&amp;9　.&amp;C&amp;10PC版&amp;R&amp;8.</oddFooter>
  </headerFooter>
  <rowBreaks count="3" manualBreakCount="3">
    <brk id="58" max="23" man="1"/>
    <brk id="110" max="23" man="1"/>
    <brk id="167"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pageSetUpPr fitToPage="1"/>
  </sheetPr>
  <dimension ref="A1:AW201"/>
  <sheetViews>
    <sheetView showGridLines="0" view="pageBreakPreview" zoomScale="70" zoomScaleNormal="70" zoomScaleSheetLayoutView="70" workbookViewId="0">
      <selection activeCell="D10" sqref="D10:X12"/>
    </sheetView>
  </sheetViews>
  <sheetFormatPr defaultRowHeight="13.5" x14ac:dyDescent="0.15"/>
  <cols>
    <col min="1" max="2" width="3.125" style="11" customWidth="1"/>
    <col min="3" max="3" width="6"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4" width="7.25" style="11" customWidth="1"/>
    <col min="25" max="25" width="2.125" style="11" customWidth="1"/>
    <col min="26" max="26" width="1.625" style="17" customWidth="1"/>
    <col min="27" max="27" width="3.625" style="188" customWidth="1"/>
    <col min="28" max="28" width="40.625" style="17" hidden="1" customWidth="1"/>
    <col min="29" max="29" width="4.375" style="17" hidden="1" customWidth="1"/>
    <col min="30" max="30" width="3.625" style="17" hidden="1" customWidth="1"/>
    <col min="31" max="31" width="2.375" style="17" hidden="1" customWidth="1"/>
    <col min="32" max="32" width="15" style="196" hidden="1" customWidth="1"/>
    <col min="33" max="33" width="16.5" style="197" hidden="1" customWidth="1"/>
    <col min="34" max="34" width="5" style="17" hidden="1" customWidth="1"/>
    <col min="35" max="35" width="3.625" style="17" customWidth="1"/>
    <col min="36" max="36" width="16.25" style="17" customWidth="1"/>
    <col min="37" max="37" width="4.25" style="17" customWidth="1"/>
    <col min="38" max="38" width="3" style="17" customWidth="1"/>
    <col min="39" max="39" width="3.125" style="17" customWidth="1"/>
    <col min="40" max="40" width="3" style="17" customWidth="1"/>
    <col min="41" max="42" width="3.125" style="17" customWidth="1"/>
    <col min="43" max="43" width="17.125" style="17" customWidth="1"/>
    <col min="44" max="45" width="9" style="17" customWidth="1"/>
    <col min="46" max="16384" width="9" style="17"/>
  </cols>
  <sheetData>
    <row r="1" spans="1:41" ht="16.5" customHeight="1" x14ac:dyDescent="0.15">
      <c r="A1" s="140"/>
    </row>
    <row r="2" spans="1:41" ht="122.25" customHeight="1" x14ac:dyDescent="0.15">
      <c r="AE2" s="198" t="e">
        <f>WEEKDAY(AF2)</f>
        <v>#VALUE!</v>
      </c>
      <c r="AF2" s="199" t="str">
        <f>'10号'!T24</f>
        <v/>
      </c>
      <c r="AG2" s="200" t="e">
        <f>WEEKDAY(AF2)</f>
        <v>#VALUE!</v>
      </c>
      <c r="AH2" s="198" t="e">
        <f>IF(AG2=1,"日",IF(AG2=2,"月",IF(AG2=3,"火",IF(AG2=4,"水",IF(AG2=5,"木",IF(AG2=6,"金",IF(AG2=7,"土","")))))))</f>
        <v>#VALUE!</v>
      </c>
    </row>
    <row r="3" spans="1:41" ht="17.25" x14ac:dyDescent="0.2">
      <c r="A3" s="9"/>
      <c r="B3" s="9"/>
      <c r="C3" s="122"/>
      <c r="D3" s="123"/>
      <c r="E3" s="123"/>
      <c r="F3" s="123"/>
      <c r="G3" s="9"/>
      <c r="H3" s="123"/>
      <c r="I3" s="124"/>
      <c r="J3" s="125"/>
      <c r="K3" s="125"/>
      <c r="L3" s="125"/>
      <c r="M3" s="125"/>
      <c r="N3" s="125"/>
      <c r="O3" s="125"/>
      <c r="P3" s="152"/>
      <c r="Q3" s="9"/>
      <c r="R3" s="9"/>
      <c r="S3" s="9"/>
      <c r="T3" s="9"/>
      <c r="U3" s="9"/>
      <c r="V3" s="9"/>
      <c r="W3" s="9"/>
      <c r="X3" s="152"/>
      <c r="Y3" s="126">
        <f>'10号'!$P$5</f>
        <v>0</v>
      </c>
      <c r="AA3" s="271"/>
      <c r="AF3" s="197"/>
    </row>
    <row r="4" spans="1:41" ht="21" x14ac:dyDescent="0.15">
      <c r="A4" s="9"/>
      <c r="B4" s="9"/>
      <c r="C4" s="84" t="str">
        <f>IF(COUNTIF('10号'!$A$6,"*被*"),"様式被第１１号－２","様式研第１１号－２")</f>
        <v>様式研第１１号－２</v>
      </c>
      <c r="D4" s="123"/>
      <c r="E4" s="123"/>
      <c r="F4" s="123"/>
      <c r="G4" s="123"/>
      <c r="H4" s="123"/>
      <c r="I4" s="9"/>
      <c r="J4" s="9"/>
      <c r="K4" s="9"/>
      <c r="L4" s="9"/>
      <c r="M4" s="9"/>
      <c r="N4" s="9"/>
      <c r="O4" s="9"/>
      <c r="P4" s="127"/>
      <c r="Q4" s="127"/>
      <c r="R4" s="9"/>
      <c r="S4" s="9"/>
      <c r="T4" s="9"/>
      <c r="U4" s="9"/>
      <c r="V4" s="9"/>
      <c r="W4" s="9"/>
      <c r="X4" s="152"/>
      <c r="Y4" s="9"/>
      <c r="AA4" s="272"/>
      <c r="AF4" s="197"/>
    </row>
    <row r="5" spans="1:41" ht="15.75" customHeight="1" x14ac:dyDescent="0.2">
      <c r="A5" s="9"/>
      <c r="B5" s="9"/>
      <c r="C5" s="128" t="s">
        <v>141</v>
      </c>
      <c r="D5" s="129"/>
      <c r="E5" s="129"/>
      <c r="F5" s="129"/>
      <c r="G5" s="129"/>
      <c r="H5" s="129"/>
      <c r="I5" s="9"/>
      <c r="J5" s="922" t="str">
        <f>IF('10号'!T23="","（ 平成　　年　　月 ）",'10号'!T24)</f>
        <v>（ 平成　　年　　月 ）</v>
      </c>
      <c r="K5" s="922"/>
      <c r="L5" s="922"/>
      <c r="M5" s="922"/>
      <c r="N5" s="922"/>
      <c r="O5" s="922"/>
      <c r="P5" s="922"/>
      <c r="Q5" s="597" t="str">
        <f>IF('10号'!$E$20="","",'10号'!$E$20)</f>
        <v/>
      </c>
      <c r="R5" s="9"/>
      <c r="S5" s="9"/>
      <c r="T5" s="9"/>
      <c r="U5" s="9"/>
      <c r="V5" s="9"/>
      <c r="W5" s="9"/>
      <c r="X5" s="152"/>
      <c r="Y5" s="9"/>
      <c r="AA5" s="189"/>
      <c r="AF5" s="197"/>
    </row>
    <row r="6" spans="1:41" ht="3.75" customHeight="1" x14ac:dyDescent="0.15">
      <c r="A6" s="9"/>
      <c r="B6" s="9"/>
      <c r="C6" s="130"/>
      <c r="D6" s="131"/>
      <c r="E6" s="131"/>
      <c r="F6" s="131"/>
      <c r="G6" s="131"/>
      <c r="H6" s="131"/>
      <c r="I6" s="131"/>
      <c r="J6" s="132"/>
      <c r="K6" s="131"/>
      <c r="L6" s="131"/>
      <c r="M6" s="131"/>
      <c r="N6" s="131"/>
      <c r="O6" s="131"/>
      <c r="P6" s="131"/>
      <c r="Q6" s="131"/>
      <c r="R6" s="9"/>
      <c r="S6" s="9"/>
      <c r="T6" s="9"/>
      <c r="U6" s="9"/>
      <c r="V6" s="9"/>
      <c r="W6" s="9"/>
      <c r="X6" s="152"/>
      <c r="Y6" s="9"/>
      <c r="AA6" s="190"/>
      <c r="AF6" s="197"/>
      <c r="AG6" s="196"/>
      <c r="AH6" s="201"/>
    </row>
    <row r="7" spans="1:41" ht="15.75" customHeight="1" x14ac:dyDescent="0.15">
      <c r="A7" s="152"/>
      <c r="B7" s="152"/>
      <c r="C7" s="306"/>
      <c r="D7" s="152"/>
      <c r="E7" s="152"/>
      <c r="F7" s="152"/>
      <c r="G7" s="152"/>
      <c r="H7" s="152"/>
      <c r="I7" s="152"/>
      <c r="J7" s="152"/>
      <c r="K7" s="152"/>
      <c r="L7" s="152"/>
      <c r="M7" s="152"/>
      <c r="N7" s="152"/>
      <c r="O7" s="152"/>
      <c r="P7" s="152"/>
      <c r="Q7" s="152"/>
      <c r="R7" s="571" t="str">
        <f>J5</f>
        <v>（ 平成　　年　　月 ）</v>
      </c>
      <c r="S7" s="570"/>
      <c r="T7" s="570"/>
      <c r="U7" s="570"/>
      <c r="V7" s="570"/>
      <c r="W7" s="152"/>
      <c r="X7" s="152"/>
      <c r="Y7" s="17"/>
      <c r="AA7" s="17"/>
      <c r="AD7" s="197"/>
      <c r="AE7" s="197"/>
      <c r="AF7" s="17"/>
      <c r="AG7" s="226"/>
      <c r="AK7" s="202"/>
      <c r="AM7" s="202"/>
    </row>
    <row r="8" spans="1:41" ht="14.25" customHeight="1" x14ac:dyDescent="0.15">
      <c r="A8" s="861" t="s">
        <v>291</v>
      </c>
      <c r="B8" s="862"/>
      <c r="C8" s="867" t="s">
        <v>329</v>
      </c>
      <c r="D8" s="563"/>
      <c r="E8" s="771" t="s">
        <v>186</v>
      </c>
      <c r="F8" s="563"/>
      <c r="G8" s="773" t="s">
        <v>187</v>
      </c>
      <c r="H8" s="774"/>
      <c r="I8" s="563"/>
      <c r="J8" s="771" t="s">
        <v>186</v>
      </c>
      <c r="K8" s="563"/>
      <c r="L8" s="773" t="s">
        <v>188</v>
      </c>
      <c r="M8" s="777"/>
      <c r="N8" s="768" t="s">
        <v>189</v>
      </c>
      <c r="O8" s="564"/>
      <c r="P8" s="568">
        <f>IF(OR(A8="",D8="",I8=""),0,FLOOR(IF(I8&lt;D8,TIME(I8,K8,1)+1,TIME(I8,K8,1))-TIME(D8,F8,0)-TIME(0,O8,0),"0:15"))</f>
        <v>0</v>
      </c>
      <c r="Q8" s="779" t="s">
        <v>290</v>
      </c>
      <c r="R8" s="774"/>
      <c r="S8" s="554"/>
      <c r="T8" s="780" t="s">
        <v>135</v>
      </c>
      <c r="U8" s="760" t="s">
        <v>328</v>
      </c>
      <c r="V8" s="774"/>
      <c r="W8" s="785"/>
      <c r="X8" s="786"/>
      <c r="Y8" s="17"/>
      <c r="AA8" s="17"/>
      <c r="AD8" s="197"/>
      <c r="AE8" s="197"/>
      <c r="AF8" s="17"/>
      <c r="AG8" s="226"/>
    </row>
    <row r="9" spans="1:41" ht="14.25" customHeight="1" x14ac:dyDescent="0.15">
      <c r="A9" s="863"/>
      <c r="B9" s="864"/>
      <c r="C9" s="923"/>
      <c r="D9" s="565"/>
      <c r="E9" s="772"/>
      <c r="F9" s="565"/>
      <c r="G9" s="775"/>
      <c r="H9" s="776"/>
      <c r="I9" s="565"/>
      <c r="J9" s="772"/>
      <c r="K9" s="565"/>
      <c r="L9" s="775"/>
      <c r="M9" s="778"/>
      <c r="N9" s="769"/>
      <c r="O9" s="566"/>
      <c r="P9" s="569">
        <f>IF(OR(A8="",D9="",I9=""),0,FLOOR(IF(I9&lt;D9,TIME(I9,K9,1)+1,TIME(I9,K9,1))-TIME(D9,F9,0)-TIME(0,O9,0),"0:15"))</f>
        <v>0</v>
      </c>
      <c r="Q9" s="762"/>
      <c r="R9" s="776"/>
      <c r="S9" s="553"/>
      <c r="T9" s="781"/>
      <c r="U9" s="762"/>
      <c r="V9" s="776"/>
      <c r="W9" s="766"/>
      <c r="X9" s="767"/>
      <c r="Y9" s="17"/>
      <c r="AA9" s="17"/>
      <c r="AD9" s="197"/>
      <c r="AE9" s="197"/>
      <c r="AF9" s="17"/>
      <c r="AG9" s="226"/>
    </row>
    <row r="10" spans="1:41" ht="20.25" customHeight="1" x14ac:dyDescent="0.15">
      <c r="A10" s="863"/>
      <c r="B10" s="864"/>
      <c r="C10" s="905" t="s">
        <v>330</v>
      </c>
      <c r="D10" s="896"/>
      <c r="E10" s="897"/>
      <c r="F10" s="897"/>
      <c r="G10" s="897"/>
      <c r="H10" s="897"/>
      <c r="I10" s="897"/>
      <c r="J10" s="897"/>
      <c r="K10" s="897"/>
      <c r="L10" s="897"/>
      <c r="M10" s="897"/>
      <c r="N10" s="897"/>
      <c r="O10" s="897"/>
      <c r="P10" s="897"/>
      <c r="Q10" s="897"/>
      <c r="R10" s="897"/>
      <c r="S10" s="897"/>
      <c r="T10" s="897"/>
      <c r="U10" s="897"/>
      <c r="V10" s="897"/>
      <c r="W10" s="897"/>
      <c r="X10" s="898"/>
      <c r="Y10" s="17"/>
      <c r="AA10" s="17"/>
      <c r="AB10" s="191"/>
      <c r="AC10" s="204"/>
      <c r="AD10" s="205"/>
      <c r="AE10" s="206"/>
      <c r="AF10" s="203"/>
      <c r="AG10" s="226"/>
      <c r="AK10" s="207"/>
      <c r="AL10" s="208"/>
      <c r="AM10" s="207"/>
      <c r="AO10" s="209"/>
    </row>
    <row r="11" spans="1:41" ht="20.25" customHeight="1" x14ac:dyDescent="0.15">
      <c r="A11" s="863"/>
      <c r="B11" s="864"/>
      <c r="C11" s="906"/>
      <c r="D11" s="899"/>
      <c r="E11" s="900"/>
      <c r="F11" s="900"/>
      <c r="G11" s="900"/>
      <c r="H11" s="900"/>
      <c r="I11" s="900"/>
      <c r="J11" s="900"/>
      <c r="K11" s="900"/>
      <c r="L11" s="900"/>
      <c r="M11" s="900"/>
      <c r="N11" s="900"/>
      <c r="O11" s="900"/>
      <c r="P11" s="900"/>
      <c r="Q11" s="900"/>
      <c r="R11" s="900"/>
      <c r="S11" s="900"/>
      <c r="T11" s="900"/>
      <c r="U11" s="900"/>
      <c r="V11" s="900"/>
      <c r="W11" s="900"/>
      <c r="X11" s="901"/>
      <c r="Y11" s="17"/>
      <c r="AA11" s="17"/>
      <c r="AB11" s="191"/>
      <c r="AC11" s="204"/>
      <c r="AD11" s="205"/>
      <c r="AE11" s="206"/>
      <c r="AF11" s="203"/>
      <c r="AG11" s="17"/>
      <c r="AK11" s="207"/>
      <c r="AL11" s="210"/>
      <c r="AM11" s="207"/>
      <c r="AO11" s="209"/>
    </row>
    <row r="12" spans="1:41" ht="20.25" customHeight="1" x14ac:dyDescent="0.15">
      <c r="A12" s="865"/>
      <c r="B12" s="866"/>
      <c r="C12" s="907"/>
      <c r="D12" s="902"/>
      <c r="E12" s="903"/>
      <c r="F12" s="903"/>
      <c r="G12" s="903"/>
      <c r="H12" s="903"/>
      <c r="I12" s="903"/>
      <c r="J12" s="903"/>
      <c r="K12" s="903"/>
      <c r="L12" s="903"/>
      <c r="M12" s="903"/>
      <c r="N12" s="903"/>
      <c r="O12" s="903"/>
      <c r="P12" s="903"/>
      <c r="Q12" s="903"/>
      <c r="R12" s="903"/>
      <c r="S12" s="903"/>
      <c r="T12" s="903"/>
      <c r="U12" s="903"/>
      <c r="V12" s="903"/>
      <c r="W12" s="903"/>
      <c r="X12" s="904"/>
      <c r="Y12" s="17"/>
      <c r="AA12" s="17"/>
      <c r="AB12" s="191"/>
      <c r="AC12" s="204"/>
      <c r="AD12" s="205"/>
      <c r="AE12" s="206"/>
      <c r="AF12" s="203"/>
      <c r="AG12" s="17"/>
      <c r="AK12" s="207"/>
      <c r="AL12" s="210"/>
      <c r="AM12" s="207"/>
      <c r="AO12" s="209"/>
    </row>
    <row r="13" spans="1:41" ht="14.25" customHeight="1" x14ac:dyDescent="0.15">
      <c r="A13" s="861" t="s">
        <v>292</v>
      </c>
      <c r="B13" s="862"/>
      <c r="C13" s="760" t="s">
        <v>329</v>
      </c>
      <c r="D13" s="563"/>
      <c r="E13" s="771" t="s">
        <v>186</v>
      </c>
      <c r="F13" s="563"/>
      <c r="G13" s="773" t="s">
        <v>187</v>
      </c>
      <c r="H13" s="774"/>
      <c r="I13" s="563"/>
      <c r="J13" s="771" t="s">
        <v>186</v>
      </c>
      <c r="K13" s="563"/>
      <c r="L13" s="773" t="s">
        <v>188</v>
      </c>
      <c r="M13" s="777"/>
      <c r="N13" s="768" t="s">
        <v>189</v>
      </c>
      <c r="O13" s="564"/>
      <c r="P13" s="568">
        <f>IF(OR(A13="",D13="",I13=""),0,FLOOR(IF(I13&lt;D13,TIME(I13,K13,1)+1,TIME(I13,K13,1))-TIME(D13,F13,0)-TIME(0,O13,0),"0:15"))</f>
        <v>0</v>
      </c>
      <c r="Q13" s="779" t="s">
        <v>290</v>
      </c>
      <c r="R13" s="774"/>
      <c r="S13" s="554"/>
      <c r="T13" s="780" t="s">
        <v>135</v>
      </c>
      <c r="U13" s="760" t="s">
        <v>328</v>
      </c>
      <c r="V13" s="774"/>
      <c r="W13" s="785"/>
      <c r="X13" s="786"/>
      <c r="Y13" s="17"/>
      <c r="AA13" s="17"/>
      <c r="AB13" s="191"/>
      <c r="AC13" s="204"/>
      <c r="AD13" s="205"/>
      <c r="AE13" s="206"/>
      <c r="AF13" s="203"/>
      <c r="AG13" s="17"/>
      <c r="AK13" s="207"/>
      <c r="AL13" s="210"/>
      <c r="AM13" s="207"/>
      <c r="AO13" s="209"/>
    </row>
    <row r="14" spans="1:41" ht="14.25" customHeight="1" x14ac:dyDescent="0.15">
      <c r="A14" s="863"/>
      <c r="B14" s="864"/>
      <c r="C14" s="770"/>
      <c r="D14" s="565"/>
      <c r="E14" s="772"/>
      <c r="F14" s="565"/>
      <c r="G14" s="775"/>
      <c r="H14" s="776"/>
      <c r="I14" s="565"/>
      <c r="J14" s="772"/>
      <c r="K14" s="565"/>
      <c r="L14" s="775"/>
      <c r="M14" s="778"/>
      <c r="N14" s="769"/>
      <c r="O14" s="566"/>
      <c r="P14" s="569">
        <f>IF(OR(A13="",D14="",I14=""),0,FLOOR(IF(I14&lt;D14,TIME(I14,K14,1)+1,TIME(I14,K14,1))-TIME(D14,F14,0)-TIME(0,O14,0),"0:15"))</f>
        <v>0</v>
      </c>
      <c r="Q14" s="762"/>
      <c r="R14" s="776"/>
      <c r="S14" s="553"/>
      <c r="T14" s="781"/>
      <c r="U14" s="762"/>
      <c r="V14" s="776"/>
      <c r="W14" s="766"/>
      <c r="X14" s="767"/>
      <c r="Y14" s="17"/>
      <c r="AA14" s="17"/>
      <c r="AB14" s="191"/>
      <c r="AC14" s="204"/>
      <c r="AD14" s="205"/>
      <c r="AE14" s="206"/>
      <c r="AF14" s="17"/>
      <c r="AG14" s="17"/>
      <c r="AK14" s="207"/>
      <c r="AL14" s="210"/>
      <c r="AM14" s="207"/>
      <c r="AO14" s="209"/>
    </row>
    <row r="15" spans="1:41" ht="20.25" customHeight="1" x14ac:dyDescent="0.15">
      <c r="A15" s="863"/>
      <c r="B15" s="864"/>
      <c r="C15" s="905" t="s">
        <v>330</v>
      </c>
      <c r="D15" s="896"/>
      <c r="E15" s="897"/>
      <c r="F15" s="897"/>
      <c r="G15" s="897"/>
      <c r="H15" s="897"/>
      <c r="I15" s="897"/>
      <c r="J15" s="897"/>
      <c r="K15" s="897"/>
      <c r="L15" s="897"/>
      <c r="M15" s="897"/>
      <c r="N15" s="897"/>
      <c r="O15" s="897"/>
      <c r="P15" s="897"/>
      <c r="Q15" s="897"/>
      <c r="R15" s="897"/>
      <c r="S15" s="897"/>
      <c r="T15" s="897"/>
      <c r="U15" s="897"/>
      <c r="V15" s="897"/>
      <c r="W15" s="897"/>
      <c r="X15" s="898"/>
      <c r="Y15" s="17"/>
      <c r="AA15" s="17"/>
      <c r="AD15" s="196"/>
      <c r="AE15" s="197"/>
      <c r="AF15" s="17"/>
      <c r="AG15" s="17"/>
    </row>
    <row r="16" spans="1:41" ht="20.25" customHeight="1" x14ac:dyDescent="0.15">
      <c r="A16" s="863"/>
      <c r="B16" s="864"/>
      <c r="C16" s="906"/>
      <c r="D16" s="899"/>
      <c r="E16" s="900"/>
      <c r="F16" s="900"/>
      <c r="G16" s="900"/>
      <c r="H16" s="900"/>
      <c r="I16" s="900"/>
      <c r="J16" s="900"/>
      <c r="K16" s="900"/>
      <c r="L16" s="900"/>
      <c r="M16" s="900"/>
      <c r="N16" s="900"/>
      <c r="O16" s="900"/>
      <c r="P16" s="900"/>
      <c r="Q16" s="900"/>
      <c r="R16" s="900"/>
      <c r="S16" s="900"/>
      <c r="T16" s="900"/>
      <c r="U16" s="900"/>
      <c r="V16" s="900"/>
      <c r="W16" s="900"/>
      <c r="X16" s="901"/>
      <c r="Y16" s="17"/>
      <c r="AA16" s="17"/>
      <c r="AD16" s="196"/>
      <c r="AE16" s="197"/>
      <c r="AF16" s="17"/>
      <c r="AG16" s="17"/>
    </row>
    <row r="17" spans="1:33" ht="20.25" customHeight="1" x14ac:dyDescent="0.15">
      <c r="A17" s="865"/>
      <c r="B17" s="866"/>
      <c r="C17" s="907"/>
      <c r="D17" s="902"/>
      <c r="E17" s="903"/>
      <c r="F17" s="903"/>
      <c r="G17" s="903"/>
      <c r="H17" s="903"/>
      <c r="I17" s="903"/>
      <c r="J17" s="903"/>
      <c r="K17" s="903"/>
      <c r="L17" s="903"/>
      <c r="M17" s="903"/>
      <c r="N17" s="903"/>
      <c r="O17" s="903"/>
      <c r="P17" s="903"/>
      <c r="Q17" s="903"/>
      <c r="R17" s="903"/>
      <c r="S17" s="903"/>
      <c r="T17" s="903"/>
      <c r="U17" s="903"/>
      <c r="V17" s="903"/>
      <c r="W17" s="903"/>
      <c r="X17" s="904"/>
      <c r="Y17" s="17"/>
      <c r="AA17" s="17"/>
      <c r="AD17" s="196"/>
      <c r="AE17" s="197"/>
      <c r="AF17" s="17"/>
      <c r="AG17" s="17"/>
    </row>
    <row r="18" spans="1:33" ht="14.25" customHeight="1" x14ac:dyDescent="0.15">
      <c r="A18" s="861" t="s">
        <v>293</v>
      </c>
      <c r="B18" s="862"/>
      <c r="C18" s="760" t="s">
        <v>329</v>
      </c>
      <c r="D18" s="563"/>
      <c r="E18" s="771" t="s">
        <v>186</v>
      </c>
      <c r="F18" s="563"/>
      <c r="G18" s="773" t="s">
        <v>187</v>
      </c>
      <c r="H18" s="774"/>
      <c r="I18" s="563"/>
      <c r="J18" s="771" t="s">
        <v>186</v>
      </c>
      <c r="K18" s="563"/>
      <c r="L18" s="773" t="s">
        <v>188</v>
      </c>
      <c r="M18" s="777"/>
      <c r="N18" s="768" t="s">
        <v>189</v>
      </c>
      <c r="O18" s="564"/>
      <c r="P18" s="568">
        <f>IF(OR(A18="",D18="",I18=""),0,FLOOR(IF(I18&lt;D18,TIME(I18,K18,1)+1,TIME(I18,K18,1))-TIME(D18,F18,0)-TIME(0,O18,0),"0:15"))</f>
        <v>0</v>
      </c>
      <c r="Q18" s="779" t="s">
        <v>290</v>
      </c>
      <c r="R18" s="774"/>
      <c r="S18" s="554"/>
      <c r="T18" s="780" t="s">
        <v>135</v>
      </c>
      <c r="U18" s="760" t="s">
        <v>328</v>
      </c>
      <c r="V18" s="774"/>
      <c r="W18" s="785"/>
      <c r="X18" s="786"/>
      <c r="Y18" s="17"/>
      <c r="AA18" s="17"/>
      <c r="AD18" s="196"/>
      <c r="AE18" s="197"/>
      <c r="AF18" s="17"/>
      <c r="AG18" s="17"/>
    </row>
    <row r="19" spans="1:33" ht="14.25" customHeight="1" x14ac:dyDescent="0.15">
      <c r="A19" s="863"/>
      <c r="B19" s="864"/>
      <c r="C19" s="770"/>
      <c r="D19" s="565"/>
      <c r="E19" s="772"/>
      <c r="F19" s="565"/>
      <c r="G19" s="775"/>
      <c r="H19" s="776"/>
      <c r="I19" s="565"/>
      <c r="J19" s="772"/>
      <c r="K19" s="565"/>
      <c r="L19" s="775"/>
      <c r="M19" s="778"/>
      <c r="N19" s="769"/>
      <c r="O19" s="566"/>
      <c r="P19" s="569">
        <f>IF(OR(A18="",D19="",I19=""),0,FLOOR(IF(I19&lt;D19,TIME(I19,K19,1)+1,TIME(I19,K19,1))-TIME(D19,F19,0)-TIME(0,O19,0),"0:15"))</f>
        <v>0</v>
      </c>
      <c r="Q19" s="762"/>
      <c r="R19" s="776"/>
      <c r="S19" s="553"/>
      <c r="T19" s="781"/>
      <c r="U19" s="762"/>
      <c r="V19" s="776"/>
      <c r="W19" s="766"/>
      <c r="X19" s="767"/>
      <c r="Y19" s="17"/>
      <c r="AA19" s="17"/>
      <c r="AD19" s="196"/>
      <c r="AE19" s="197"/>
      <c r="AF19" s="17"/>
      <c r="AG19" s="17"/>
    </row>
    <row r="20" spans="1:33" ht="20.25" customHeight="1" x14ac:dyDescent="0.15">
      <c r="A20" s="863"/>
      <c r="B20" s="864"/>
      <c r="C20" s="905" t="s">
        <v>330</v>
      </c>
      <c r="D20" s="896"/>
      <c r="E20" s="897"/>
      <c r="F20" s="897"/>
      <c r="G20" s="897"/>
      <c r="H20" s="897"/>
      <c r="I20" s="897"/>
      <c r="J20" s="897"/>
      <c r="K20" s="897"/>
      <c r="L20" s="897"/>
      <c r="M20" s="897"/>
      <c r="N20" s="897"/>
      <c r="O20" s="897"/>
      <c r="P20" s="897"/>
      <c r="Q20" s="897"/>
      <c r="R20" s="897"/>
      <c r="S20" s="897"/>
      <c r="T20" s="897"/>
      <c r="U20" s="897"/>
      <c r="V20" s="897"/>
      <c r="W20" s="897"/>
      <c r="X20" s="898"/>
      <c r="Y20" s="17"/>
      <c r="AA20" s="17"/>
      <c r="AD20" s="196"/>
      <c r="AE20" s="197"/>
      <c r="AF20" s="17"/>
      <c r="AG20" s="17"/>
    </row>
    <row r="21" spans="1:33" ht="20.25" customHeight="1" x14ac:dyDescent="0.15">
      <c r="A21" s="863"/>
      <c r="B21" s="864"/>
      <c r="C21" s="906"/>
      <c r="D21" s="899"/>
      <c r="E21" s="900"/>
      <c r="F21" s="900"/>
      <c r="G21" s="900"/>
      <c r="H21" s="900"/>
      <c r="I21" s="900"/>
      <c r="J21" s="900"/>
      <c r="K21" s="900"/>
      <c r="L21" s="900"/>
      <c r="M21" s="900"/>
      <c r="N21" s="900"/>
      <c r="O21" s="900"/>
      <c r="P21" s="900"/>
      <c r="Q21" s="900"/>
      <c r="R21" s="900"/>
      <c r="S21" s="900"/>
      <c r="T21" s="900"/>
      <c r="U21" s="900"/>
      <c r="V21" s="900"/>
      <c r="W21" s="900"/>
      <c r="X21" s="901"/>
      <c r="Y21" s="17"/>
      <c r="AA21" s="17"/>
      <c r="AD21" s="196"/>
      <c r="AE21" s="197"/>
      <c r="AF21" s="17"/>
      <c r="AG21" s="17"/>
    </row>
    <row r="22" spans="1:33" ht="20.25" customHeight="1" x14ac:dyDescent="0.15">
      <c r="A22" s="865"/>
      <c r="B22" s="866"/>
      <c r="C22" s="907"/>
      <c r="D22" s="902"/>
      <c r="E22" s="903"/>
      <c r="F22" s="903"/>
      <c r="G22" s="903"/>
      <c r="H22" s="903"/>
      <c r="I22" s="903"/>
      <c r="J22" s="903"/>
      <c r="K22" s="903"/>
      <c r="L22" s="903"/>
      <c r="M22" s="903"/>
      <c r="N22" s="903"/>
      <c r="O22" s="903"/>
      <c r="P22" s="903"/>
      <c r="Q22" s="903"/>
      <c r="R22" s="903"/>
      <c r="S22" s="903"/>
      <c r="T22" s="903"/>
      <c r="U22" s="903"/>
      <c r="V22" s="903"/>
      <c r="W22" s="903"/>
      <c r="X22" s="904"/>
      <c r="Y22" s="17"/>
      <c r="AA22" s="17"/>
      <c r="AD22" s="196"/>
      <c r="AE22" s="197"/>
      <c r="AF22" s="17"/>
      <c r="AG22" s="17"/>
    </row>
    <row r="23" spans="1:33" ht="14.25" customHeight="1" x14ac:dyDescent="0.15">
      <c r="A23" s="861" t="s">
        <v>294</v>
      </c>
      <c r="B23" s="862"/>
      <c r="C23" s="760" t="s">
        <v>329</v>
      </c>
      <c r="D23" s="563"/>
      <c r="E23" s="771" t="s">
        <v>186</v>
      </c>
      <c r="F23" s="563"/>
      <c r="G23" s="773" t="s">
        <v>187</v>
      </c>
      <c r="H23" s="774"/>
      <c r="I23" s="563"/>
      <c r="J23" s="771" t="s">
        <v>186</v>
      </c>
      <c r="K23" s="563"/>
      <c r="L23" s="773" t="s">
        <v>188</v>
      </c>
      <c r="M23" s="777"/>
      <c r="N23" s="768" t="s">
        <v>189</v>
      </c>
      <c r="O23" s="564"/>
      <c r="P23" s="568">
        <f>IF(OR(A23="",D23="",I23=""),0,FLOOR(IF(I23&lt;D23,TIME(I23,K23,1)+1,TIME(I23,K23,1))-TIME(D23,F23,0)-TIME(0,O23,0),"0:15"))</f>
        <v>0</v>
      </c>
      <c r="Q23" s="779" t="s">
        <v>290</v>
      </c>
      <c r="R23" s="774"/>
      <c r="S23" s="554"/>
      <c r="T23" s="780" t="s">
        <v>135</v>
      </c>
      <c r="U23" s="760" t="s">
        <v>328</v>
      </c>
      <c r="V23" s="774"/>
      <c r="W23" s="785"/>
      <c r="X23" s="786"/>
      <c r="Y23" s="17"/>
      <c r="AA23" s="17"/>
      <c r="AD23" s="196"/>
      <c r="AE23" s="197"/>
      <c r="AF23" s="17"/>
      <c r="AG23" s="17"/>
    </row>
    <row r="24" spans="1:33" ht="14.25" customHeight="1" x14ac:dyDescent="0.15">
      <c r="A24" s="863"/>
      <c r="B24" s="864"/>
      <c r="C24" s="770"/>
      <c r="D24" s="565"/>
      <c r="E24" s="772"/>
      <c r="F24" s="565"/>
      <c r="G24" s="775"/>
      <c r="H24" s="776"/>
      <c r="I24" s="565"/>
      <c r="J24" s="772"/>
      <c r="K24" s="565"/>
      <c r="L24" s="775"/>
      <c r="M24" s="778"/>
      <c r="N24" s="769"/>
      <c r="O24" s="566"/>
      <c r="P24" s="569">
        <f>IF(OR(A23="",D24="",I24=""),0,FLOOR(IF(I24&lt;D24,TIME(I24,K24,1)+1,TIME(I24,K24,1))-TIME(D24,F24,0)-TIME(0,O24,0),"0:15"))</f>
        <v>0</v>
      </c>
      <c r="Q24" s="762"/>
      <c r="R24" s="776"/>
      <c r="S24" s="553"/>
      <c r="T24" s="781"/>
      <c r="U24" s="762"/>
      <c r="V24" s="776"/>
      <c r="W24" s="766"/>
      <c r="X24" s="767"/>
      <c r="Y24" s="17"/>
      <c r="AA24" s="17"/>
      <c r="AD24" s="196"/>
      <c r="AE24" s="197"/>
      <c r="AF24" s="17"/>
      <c r="AG24" s="17"/>
    </row>
    <row r="25" spans="1:33" ht="20.25" customHeight="1" x14ac:dyDescent="0.15">
      <c r="A25" s="863"/>
      <c r="B25" s="864"/>
      <c r="C25" s="905" t="s">
        <v>330</v>
      </c>
      <c r="D25" s="896"/>
      <c r="E25" s="897"/>
      <c r="F25" s="897"/>
      <c r="G25" s="897"/>
      <c r="H25" s="897"/>
      <c r="I25" s="897"/>
      <c r="J25" s="897"/>
      <c r="K25" s="897"/>
      <c r="L25" s="897"/>
      <c r="M25" s="897"/>
      <c r="N25" s="897"/>
      <c r="O25" s="897"/>
      <c r="P25" s="897"/>
      <c r="Q25" s="897"/>
      <c r="R25" s="897"/>
      <c r="S25" s="897"/>
      <c r="T25" s="897"/>
      <c r="U25" s="897"/>
      <c r="V25" s="897"/>
      <c r="W25" s="897"/>
      <c r="X25" s="898"/>
      <c r="Y25" s="17"/>
      <c r="AA25" s="17"/>
      <c r="AD25" s="196"/>
      <c r="AE25" s="197"/>
      <c r="AF25" s="17"/>
      <c r="AG25" s="17"/>
    </row>
    <row r="26" spans="1:33" ht="20.25" customHeight="1" x14ac:dyDescent="0.15">
      <c r="A26" s="863"/>
      <c r="B26" s="864"/>
      <c r="C26" s="906"/>
      <c r="D26" s="899"/>
      <c r="E26" s="900"/>
      <c r="F26" s="900"/>
      <c r="G26" s="900"/>
      <c r="H26" s="900"/>
      <c r="I26" s="900"/>
      <c r="J26" s="900"/>
      <c r="K26" s="900"/>
      <c r="L26" s="900"/>
      <c r="M26" s="900"/>
      <c r="N26" s="900"/>
      <c r="O26" s="900"/>
      <c r="P26" s="900"/>
      <c r="Q26" s="900"/>
      <c r="R26" s="900"/>
      <c r="S26" s="900"/>
      <c r="T26" s="900"/>
      <c r="U26" s="900"/>
      <c r="V26" s="900"/>
      <c r="W26" s="900"/>
      <c r="X26" s="901"/>
      <c r="Y26" s="17"/>
      <c r="AA26" s="17"/>
      <c r="AD26" s="196"/>
      <c r="AE26" s="197"/>
      <c r="AF26" s="17"/>
      <c r="AG26" s="17"/>
    </row>
    <row r="27" spans="1:33" ht="20.25" customHeight="1" x14ac:dyDescent="0.15">
      <c r="A27" s="865"/>
      <c r="B27" s="866"/>
      <c r="C27" s="907"/>
      <c r="D27" s="902"/>
      <c r="E27" s="903"/>
      <c r="F27" s="903"/>
      <c r="G27" s="903"/>
      <c r="H27" s="903"/>
      <c r="I27" s="903"/>
      <c r="J27" s="903"/>
      <c r="K27" s="903"/>
      <c r="L27" s="903"/>
      <c r="M27" s="903"/>
      <c r="N27" s="903"/>
      <c r="O27" s="903"/>
      <c r="P27" s="903"/>
      <c r="Q27" s="903"/>
      <c r="R27" s="903"/>
      <c r="S27" s="903"/>
      <c r="T27" s="903"/>
      <c r="U27" s="903"/>
      <c r="V27" s="903"/>
      <c r="W27" s="903"/>
      <c r="X27" s="904"/>
      <c r="Y27" s="17"/>
      <c r="AA27" s="17"/>
      <c r="AD27" s="196"/>
      <c r="AE27" s="197"/>
      <c r="AF27" s="17"/>
      <c r="AG27" s="17"/>
    </row>
    <row r="28" spans="1:33" ht="14.25" customHeight="1" x14ac:dyDescent="0.15">
      <c r="A28" s="861" t="s">
        <v>295</v>
      </c>
      <c r="B28" s="862"/>
      <c r="C28" s="760" t="s">
        <v>329</v>
      </c>
      <c r="D28" s="563"/>
      <c r="E28" s="771" t="s">
        <v>186</v>
      </c>
      <c r="F28" s="563"/>
      <c r="G28" s="773" t="s">
        <v>187</v>
      </c>
      <c r="H28" s="774"/>
      <c r="I28" s="563"/>
      <c r="J28" s="771" t="s">
        <v>186</v>
      </c>
      <c r="K28" s="563"/>
      <c r="L28" s="773" t="s">
        <v>188</v>
      </c>
      <c r="M28" s="777"/>
      <c r="N28" s="768" t="s">
        <v>189</v>
      </c>
      <c r="O28" s="564"/>
      <c r="P28" s="568">
        <f>IF(OR(A28="",D28="",I28=""),0,FLOOR(IF(I28&lt;D28,TIME(I28,K28,1)+1,TIME(I28,K28,1))-TIME(D28,F28,0)-TIME(0,O28,0),"0:15"))</f>
        <v>0</v>
      </c>
      <c r="Q28" s="779" t="s">
        <v>290</v>
      </c>
      <c r="R28" s="774"/>
      <c r="S28" s="554"/>
      <c r="T28" s="780" t="s">
        <v>135</v>
      </c>
      <c r="U28" s="760" t="s">
        <v>328</v>
      </c>
      <c r="V28" s="774"/>
      <c r="W28" s="785"/>
      <c r="X28" s="786"/>
      <c r="Y28" s="17"/>
      <c r="AA28" s="17"/>
      <c r="AD28" s="196"/>
      <c r="AE28" s="197"/>
      <c r="AF28" s="17"/>
      <c r="AG28" s="17"/>
    </row>
    <row r="29" spans="1:33" ht="14.25" customHeight="1" x14ac:dyDescent="0.15">
      <c r="A29" s="863"/>
      <c r="B29" s="864"/>
      <c r="C29" s="770"/>
      <c r="D29" s="565"/>
      <c r="E29" s="772"/>
      <c r="F29" s="565"/>
      <c r="G29" s="775"/>
      <c r="H29" s="776"/>
      <c r="I29" s="565"/>
      <c r="J29" s="772"/>
      <c r="K29" s="565"/>
      <c r="L29" s="775"/>
      <c r="M29" s="778"/>
      <c r="N29" s="769"/>
      <c r="O29" s="566"/>
      <c r="P29" s="569">
        <f>IF(OR(A28="",D29="",I29=""),0,FLOOR(IF(I29&lt;D29,TIME(I29,K29,1)+1,TIME(I29,K29,1))-TIME(D29,F29,0)-TIME(0,O29,0),"0:15"))</f>
        <v>0</v>
      </c>
      <c r="Q29" s="762"/>
      <c r="R29" s="776"/>
      <c r="S29" s="553"/>
      <c r="T29" s="781"/>
      <c r="U29" s="762"/>
      <c r="V29" s="776"/>
      <c r="W29" s="766"/>
      <c r="X29" s="767"/>
      <c r="Y29" s="17"/>
      <c r="AA29" s="17"/>
      <c r="AD29" s="196"/>
      <c r="AE29" s="197"/>
      <c r="AF29" s="17"/>
      <c r="AG29" s="17"/>
    </row>
    <row r="30" spans="1:33" ht="20.25" customHeight="1" x14ac:dyDescent="0.15">
      <c r="A30" s="863"/>
      <c r="B30" s="864"/>
      <c r="C30" s="905" t="s">
        <v>330</v>
      </c>
      <c r="D30" s="896"/>
      <c r="E30" s="897"/>
      <c r="F30" s="897"/>
      <c r="G30" s="897"/>
      <c r="H30" s="897"/>
      <c r="I30" s="897"/>
      <c r="J30" s="897"/>
      <c r="K30" s="897"/>
      <c r="L30" s="897"/>
      <c r="M30" s="897"/>
      <c r="N30" s="897"/>
      <c r="O30" s="897"/>
      <c r="P30" s="897"/>
      <c r="Q30" s="897"/>
      <c r="R30" s="897"/>
      <c r="S30" s="897"/>
      <c r="T30" s="897"/>
      <c r="U30" s="897"/>
      <c r="V30" s="897"/>
      <c r="W30" s="897"/>
      <c r="X30" s="898"/>
      <c r="Y30" s="17"/>
      <c r="AA30" s="17"/>
      <c r="AD30" s="196"/>
      <c r="AE30" s="197"/>
      <c r="AF30" s="17"/>
      <c r="AG30" s="17"/>
    </row>
    <row r="31" spans="1:33" ht="20.25" customHeight="1" x14ac:dyDescent="0.15">
      <c r="A31" s="863"/>
      <c r="B31" s="864"/>
      <c r="C31" s="906"/>
      <c r="D31" s="899"/>
      <c r="E31" s="900"/>
      <c r="F31" s="900"/>
      <c r="G31" s="900"/>
      <c r="H31" s="900"/>
      <c r="I31" s="900"/>
      <c r="J31" s="900"/>
      <c r="K31" s="900"/>
      <c r="L31" s="900"/>
      <c r="M31" s="900"/>
      <c r="N31" s="900"/>
      <c r="O31" s="900"/>
      <c r="P31" s="900"/>
      <c r="Q31" s="900"/>
      <c r="R31" s="900"/>
      <c r="S31" s="900"/>
      <c r="T31" s="900"/>
      <c r="U31" s="900"/>
      <c r="V31" s="900"/>
      <c r="W31" s="900"/>
      <c r="X31" s="901"/>
      <c r="Y31" s="17"/>
      <c r="AA31" s="17"/>
      <c r="AD31" s="196"/>
      <c r="AE31" s="211"/>
      <c r="AF31" s="192"/>
      <c r="AG31" s="17"/>
    </row>
    <row r="32" spans="1:33" ht="20.25" customHeight="1" x14ac:dyDescent="0.15">
      <c r="A32" s="865"/>
      <c r="B32" s="866"/>
      <c r="C32" s="907"/>
      <c r="D32" s="902"/>
      <c r="E32" s="903"/>
      <c r="F32" s="903"/>
      <c r="G32" s="903"/>
      <c r="H32" s="903"/>
      <c r="I32" s="903"/>
      <c r="J32" s="903"/>
      <c r="K32" s="903"/>
      <c r="L32" s="903"/>
      <c r="M32" s="903"/>
      <c r="N32" s="903"/>
      <c r="O32" s="903"/>
      <c r="P32" s="903"/>
      <c r="Q32" s="903"/>
      <c r="R32" s="903"/>
      <c r="S32" s="903"/>
      <c r="T32" s="903"/>
      <c r="U32" s="903"/>
      <c r="V32" s="903"/>
      <c r="W32" s="903"/>
      <c r="X32" s="904"/>
      <c r="Y32" s="17"/>
      <c r="AA32" s="17"/>
      <c r="AD32" s="196"/>
      <c r="AE32" s="211"/>
      <c r="AF32" s="192"/>
      <c r="AG32" s="17"/>
    </row>
    <row r="33" spans="1:41" ht="14.25" customHeight="1" x14ac:dyDescent="0.15">
      <c r="A33" s="861" t="s">
        <v>296</v>
      </c>
      <c r="B33" s="862"/>
      <c r="C33" s="760" t="s">
        <v>329</v>
      </c>
      <c r="D33" s="563"/>
      <c r="E33" s="771" t="s">
        <v>186</v>
      </c>
      <c r="F33" s="563"/>
      <c r="G33" s="773" t="s">
        <v>187</v>
      </c>
      <c r="H33" s="774"/>
      <c r="I33" s="563"/>
      <c r="J33" s="771" t="s">
        <v>186</v>
      </c>
      <c r="K33" s="563"/>
      <c r="L33" s="773" t="s">
        <v>188</v>
      </c>
      <c r="M33" s="777"/>
      <c r="N33" s="768" t="s">
        <v>189</v>
      </c>
      <c r="O33" s="564"/>
      <c r="P33" s="568">
        <f>IF(OR(A33="",D33="",I33=""),0,FLOOR(IF(I33&lt;D33,TIME(I33,K33,1)+1,TIME(I33,K33,1))-TIME(D33,F33,0)-TIME(0,O33,0),"0:15"))</f>
        <v>0</v>
      </c>
      <c r="Q33" s="779" t="s">
        <v>290</v>
      </c>
      <c r="R33" s="774"/>
      <c r="S33" s="554"/>
      <c r="T33" s="780" t="s">
        <v>135</v>
      </c>
      <c r="U33" s="760" t="s">
        <v>328</v>
      </c>
      <c r="V33" s="774"/>
      <c r="W33" s="785"/>
      <c r="X33" s="786"/>
      <c r="Y33" s="17"/>
      <c r="AA33" s="17"/>
      <c r="AD33" s="196"/>
      <c r="AE33" s="211"/>
      <c r="AF33" s="192"/>
      <c r="AG33" s="17"/>
    </row>
    <row r="34" spans="1:41" ht="14.25" customHeight="1" x14ac:dyDescent="0.15">
      <c r="A34" s="863"/>
      <c r="B34" s="864"/>
      <c r="C34" s="770"/>
      <c r="D34" s="565"/>
      <c r="E34" s="772"/>
      <c r="F34" s="565"/>
      <c r="G34" s="775"/>
      <c r="H34" s="776"/>
      <c r="I34" s="565"/>
      <c r="J34" s="772"/>
      <c r="K34" s="565"/>
      <c r="L34" s="775"/>
      <c r="M34" s="778"/>
      <c r="N34" s="769"/>
      <c r="O34" s="566"/>
      <c r="P34" s="569">
        <f>IF(OR(A33="",D34="",I34=""),0,FLOOR(IF(I34&lt;D34,TIME(I34,K34,1)+1,TIME(I34,K34,1))-TIME(D34,F34,0)-TIME(0,O34,0),"0:15"))</f>
        <v>0</v>
      </c>
      <c r="Q34" s="762"/>
      <c r="R34" s="776"/>
      <c r="S34" s="553"/>
      <c r="T34" s="781"/>
      <c r="U34" s="762"/>
      <c r="V34" s="776"/>
      <c r="W34" s="766"/>
      <c r="X34" s="767"/>
      <c r="Y34" s="17"/>
      <c r="AA34" s="17"/>
      <c r="AD34" s="196"/>
      <c r="AE34" s="211"/>
      <c r="AF34" s="192"/>
      <c r="AG34" s="17"/>
    </row>
    <row r="35" spans="1:41" ht="20.25" customHeight="1" x14ac:dyDescent="0.15">
      <c r="A35" s="863"/>
      <c r="B35" s="864"/>
      <c r="C35" s="905" t="s">
        <v>330</v>
      </c>
      <c r="D35" s="896"/>
      <c r="E35" s="897"/>
      <c r="F35" s="897"/>
      <c r="G35" s="897"/>
      <c r="H35" s="897"/>
      <c r="I35" s="897"/>
      <c r="J35" s="897"/>
      <c r="K35" s="897"/>
      <c r="L35" s="897"/>
      <c r="M35" s="897"/>
      <c r="N35" s="897"/>
      <c r="O35" s="897"/>
      <c r="P35" s="897"/>
      <c r="Q35" s="897"/>
      <c r="R35" s="897"/>
      <c r="S35" s="897"/>
      <c r="T35" s="897"/>
      <c r="U35" s="897"/>
      <c r="V35" s="897"/>
      <c r="W35" s="897"/>
      <c r="X35" s="898"/>
      <c r="Y35" s="17"/>
      <c r="Z35" s="274"/>
      <c r="AA35" s="192"/>
      <c r="AB35" s="192"/>
      <c r="AC35" s="192"/>
      <c r="AD35" s="212"/>
      <c r="AE35" s="213"/>
      <c r="AF35" s="192"/>
      <c r="AG35" s="17"/>
    </row>
    <row r="36" spans="1:41" ht="20.25" customHeight="1" x14ac:dyDescent="0.15">
      <c r="A36" s="863"/>
      <c r="B36" s="864"/>
      <c r="C36" s="906"/>
      <c r="D36" s="899"/>
      <c r="E36" s="900"/>
      <c r="F36" s="900"/>
      <c r="G36" s="900"/>
      <c r="H36" s="900"/>
      <c r="I36" s="900"/>
      <c r="J36" s="900"/>
      <c r="K36" s="900"/>
      <c r="L36" s="900"/>
      <c r="M36" s="900"/>
      <c r="N36" s="900"/>
      <c r="O36" s="900"/>
      <c r="P36" s="900"/>
      <c r="Q36" s="900"/>
      <c r="R36" s="900"/>
      <c r="S36" s="900"/>
      <c r="T36" s="900"/>
      <c r="U36" s="900"/>
      <c r="V36" s="900"/>
      <c r="W36" s="900"/>
      <c r="X36" s="901"/>
      <c r="Y36" s="17"/>
      <c r="AA36" s="17"/>
      <c r="AD36" s="196"/>
      <c r="AE36" s="211"/>
      <c r="AF36" s="192"/>
      <c r="AG36" s="17"/>
    </row>
    <row r="37" spans="1:41" ht="20.25" customHeight="1" x14ac:dyDescent="0.15">
      <c r="A37" s="865"/>
      <c r="B37" s="866"/>
      <c r="C37" s="907"/>
      <c r="D37" s="902"/>
      <c r="E37" s="903"/>
      <c r="F37" s="903"/>
      <c r="G37" s="903"/>
      <c r="H37" s="903"/>
      <c r="I37" s="903"/>
      <c r="J37" s="903"/>
      <c r="K37" s="903"/>
      <c r="L37" s="903"/>
      <c r="M37" s="903"/>
      <c r="N37" s="903"/>
      <c r="O37" s="903"/>
      <c r="P37" s="903"/>
      <c r="Q37" s="903"/>
      <c r="R37" s="903"/>
      <c r="S37" s="903"/>
      <c r="T37" s="903"/>
      <c r="U37" s="903"/>
      <c r="V37" s="903"/>
      <c r="W37" s="903"/>
      <c r="X37" s="904"/>
      <c r="Y37" s="17"/>
      <c r="AA37" s="17"/>
      <c r="AD37" s="196"/>
      <c r="AE37" s="211"/>
      <c r="AF37" s="192"/>
      <c r="AG37" s="17"/>
    </row>
    <row r="38" spans="1:41" ht="14.25" customHeight="1" x14ac:dyDescent="0.15">
      <c r="A38" s="861" t="s">
        <v>297</v>
      </c>
      <c r="B38" s="862"/>
      <c r="C38" s="760" t="s">
        <v>329</v>
      </c>
      <c r="D38" s="563"/>
      <c r="E38" s="771" t="s">
        <v>186</v>
      </c>
      <c r="F38" s="563"/>
      <c r="G38" s="773" t="s">
        <v>187</v>
      </c>
      <c r="H38" s="774"/>
      <c r="I38" s="563"/>
      <c r="J38" s="771" t="s">
        <v>186</v>
      </c>
      <c r="K38" s="563"/>
      <c r="L38" s="773" t="s">
        <v>188</v>
      </c>
      <c r="M38" s="777"/>
      <c r="N38" s="768" t="s">
        <v>189</v>
      </c>
      <c r="O38" s="564"/>
      <c r="P38" s="568">
        <f>IF(OR(A38="",D38="",I38=""),0,FLOOR(IF(I38&lt;D38,TIME(I38,K38,1)+1,TIME(I38,K38,1))-TIME(D38,F38,0)-TIME(0,O38,0),"0:15"))</f>
        <v>0</v>
      </c>
      <c r="Q38" s="779" t="s">
        <v>290</v>
      </c>
      <c r="R38" s="774"/>
      <c r="S38" s="554"/>
      <c r="T38" s="780" t="s">
        <v>135</v>
      </c>
      <c r="U38" s="760" t="s">
        <v>328</v>
      </c>
      <c r="V38" s="774"/>
      <c r="W38" s="785"/>
      <c r="X38" s="786"/>
      <c r="Y38" s="17"/>
      <c r="AA38" s="17"/>
      <c r="AD38" s="196"/>
      <c r="AE38" s="197"/>
      <c r="AF38" s="17"/>
      <c r="AG38" s="17"/>
    </row>
    <row r="39" spans="1:41" ht="14.25" customHeight="1" x14ac:dyDescent="0.15">
      <c r="A39" s="863"/>
      <c r="B39" s="864"/>
      <c r="C39" s="770"/>
      <c r="D39" s="565"/>
      <c r="E39" s="772"/>
      <c r="F39" s="565"/>
      <c r="G39" s="775"/>
      <c r="H39" s="776"/>
      <c r="I39" s="565"/>
      <c r="J39" s="772"/>
      <c r="K39" s="565"/>
      <c r="L39" s="775"/>
      <c r="M39" s="778"/>
      <c r="N39" s="769"/>
      <c r="O39" s="566"/>
      <c r="P39" s="569">
        <f>IF(OR(A38="",D39="",I39=""),0,FLOOR(IF(I39&lt;D39,TIME(I39,K39,1)+1,TIME(I39,K39,1))-TIME(D39,F39,0)-TIME(0,O39,0),"0:15"))</f>
        <v>0</v>
      </c>
      <c r="Q39" s="762"/>
      <c r="R39" s="776"/>
      <c r="S39" s="553"/>
      <c r="T39" s="781"/>
      <c r="U39" s="762"/>
      <c r="V39" s="776"/>
      <c r="W39" s="766"/>
      <c r="X39" s="767"/>
      <c r="Y39" s="17"/>
      <c r="AA39" s="17"/>
      <c r="AD39" s="196"/>
      <c r="AE39" s="197"/>
      <c r="AF39" s="17"/>
      <c r="AG39" s="17"/>
    </row>
    <row r="40" spans="1:41" ht="20.25" customHeight="1" x14ac:dyDescent="0.15">
      <c r="A40" s="863"/>
      <c r="B40" s="864"/>
      <c r="C40" s="905" t="s">
        <v>330</v>
      </c>
      <c r="D40" s="896"/>
      <c r="E40" s="897"/>
      <c r="F40" s="897"/>
      <c r="G40" s="897"/>
      <c r="H40" s="897"/>
      <c r="I40" s="897"/>
      <c r="J40" s="897"/>
      <c r="K40" s="897"/>
      <c r="L40" s="897"/>
      <c r="M40" s="897"/>
      <c r="N40" s="897"/>
      <c r="O40" s="897"/>
      <c r="P40" s="897"/>
      <c r="Q40" s="897"/>
      <c r="R40" s="897"/>
      <c r="S40" s="897"/>
      <c r="T40" s="897"/>
      <c r="U40" s="897"/>
      <c r="V40" s="897"/>
      <c r="W40" s="897"/>
      <c r="X40" s="898"/>
      <c r="Y40" s="17"/>
      <c r="AA40" s="17"/>
      <c r="AD40" s="196"/>
      <c r="AE40" s="197"/>
      <c r="AF40" s="17"/>
      <c r="AG40" s="17"/>
    </row>
    <row r="41" spans="1:41" ht="20.25" customHeight="1" x14ac:dyDescent="0.15">
      <c r="A41" s="863"/>
      <c r="B41" s="864"/>
      <c r="C41" s="906"/>
      <c r="D41" s="899"/>
      <c r="E41" s="900"/>
      <c r="F41" s="900"/>
      <c r="G41" s="900"/>
      <c r="H41" s="900"/>
      <c r="I41" s="900"/>
      <c r="J41" s="900"/>
      <c r="K41" s="900"/>
      <c r="L41" s="900"/>
      <c r="M41" s="900"/>
      <c r="N41" s="900"/>
      <c r="O41" s="900"/>
      <c r="P41" s="900"/>
      <c r="Q41" s="900"/>
      <c r="R41" s="900"/>
      <c r="S41" s="900"/>
      <c r="T41" s="900"/>
      <c r="U41" s="900"/>
      <c r="V41" s="900"/>
      <c r="W41" s="900"/>
      <c r="X41" s="901"/>
      <c r="Y41" s="17"/>
      <c r="AA41" s="17"/>
      <c r="AD41" s="196"/>
      <c r="AE41" s="197"/>
      <c r="AF41" s="17"/>
      <c r="AG41" s="17"/>
    </row>
    <row r="42" spans="1:41" ht="20.25" customHeight="1" x14ac:dyDescent="0.15">
      <c r="A42" s="865"/>
      <c r="B42" s="866"/>
      <c r="C42" s="907"/>
      <c r="D42" s="902"/>
      <c r="E42" s="903"/>
      <c r="F42" s="903"/>
      <c r="G42" s="903"/>
      <c r="H42" s="903"/>
      <c r="I42" s="903"/>
      <c r="J42" s="903"/>
      <c r="K42" s="903"/>
      <c r="L42" s="903"/>
      <c r="M42" s="903"/>
      <c r="N42" s="903"/>
      <c r="O42" s="903"/>
      <c r="P42" s="903"/>
      <c r="Q42" s="903"/>
      <c r="R42" s="903"/>
      <c r="S42" s="903"/>
      <c r="T42" s="903"/>
      <c r="U42" s="903"/>
      <c r="V42" s="903"/>
      <c r="W42" s="903"/>
      <c r="X42" s="904"/>
      <c r="Y42" s="17"/>
      <c r="AA42" s="17"/>
      <c r="AD42" s="196"/>
      <c r="AE42" s="197"/>
      <c r="AF42" s="17"/>
      <c r="AG42" s="17"/>
    </row>
    <row r="43" spans="1:41" ht="14.25" customHeight="1" x14ac:dyDescent="0.15">
      <c r="A43" s="861" t="s">
        <v>298</v>
      </c>
      <c r="B43" s="862"/>
      <c r="C43" s="760" t="s">
        <v>329</v>
      </c>
      <c r="D43" s="563"/>
      <c r="E43" s="771" t="s">
        <v>186</v>
      </c>
      <c r="F43" s="563"/>
      <c r="G43" s="773" t="s">
        <v>187</v>
      </c>
      <c r="H43" s="774"/>
      <c r="I43" s="563"/>
      <c r="J43" s="771" t="s">
        <v>186</v>
      </c>
      <c r="K43" s="563"/>
      <c r="L43" s="773" t="s">
        <v>188</v>
      </c>
      <c r="M43" s="777"/>
      <c r="N43" s="768" t="s">
        <v>189</v>
      </c>
      <c r="O43" s="564"/>
      <c r="P43" s="568">
        <f>IF(OR(A43="",D43="",I43=""),0,FLOOR(IF(I43&lt;D43,TIME(I43,K43,1)+1,TIME(I43,K43,1))-TIME(D43,F43,0)-TIME(0,O43,0),"0:15"))</f>
        <v>0</v>
      </c>
      <c r="Q43" s="779" t="s">
        <v>290</v>
      </c>
      <c r="R43" s="774"/>
      <c r="S43" s="554"/>
      <c r="T43" s="780" t="s">
        <v>135</v>
      </c>
      <c r="U43" s="760" t="s">
        <v>328</v>
      </c>
      <c r="V43" s="774"/>
      <c r="W43" s="785"/>
      <c r="X43" s="786"/>
      <c r="Y43" s="17"/>
      <c r="AA43" s="17"/>
      <c r="AD43" s="196"/>
      <c r="AE43" s="197"/>
      <c r="AF43" s="17"/>
      <c r="AG43" s="17"/>
    </row>
    <row r="44" spans="1:41" ht="14.25" customHeight="1" x14ac:dyDescent="0.15">
      <c r="A44" s="863"/>
      <c r="B44" s="864"/>
      <c r="C44" s="770"/>
      <c r="D44" s="565"/>
      <c r="E44" s="772"/>
      <c r="F44" s="565"/>
      <c r="G44" s="775"/>
      <c r="H44" s="776"/>
      <c r="I44" s="565"/>
      <c r="J44" s="772"/>
      <c r="K44" s="565"/>
      <c r="L44" s="775"/>
      <c r="M44" s="778"/>
      <c r="N44" s="769"/>
      <c r="O44" s="566"/>
      <c r="P44" s="569">
        <f>IF(OR(A43="",D44="",I44=""),0,FLOOR(IF(I44&lt;D44,TIME(I44,K44,1)+1,TIME(I44,K44,1))-TIME(D44,F44,0)-TIME(0,O44,0),"0:15"))</f>
        <v>0</v>
      </c>
      <c r="Q44" s="762"/>
      <c r="R44" s="776"/>
      <c r="S44" s="553"/>
      <c r="T44" s="781"/>
      <c r="U44" s="762"/>
      <c r="V44" s="776"/>
      <c r="W44" s="766"/>
      <c r="X44" s="767"/>
      <c r="Y44" s="17"/>
      <c r="AA44" s="17"/>
      <c r="AD44" s="196"/>
      <c r="AE44" s="197"/>
      <c r="AF44" s="17"/>
      <c r="AG44" s="17"/>
    </row>
    <row r="45" spans="1:41" ht="20.25" customHeight="1" x14ac:dyDescent="0.15">
      <c r="A45" s="863"/>
      <c r="B45" s="864"/>
      <c r="C45" s="905" t="s">
        <v>330</v>
      </c>
      <c r="D45" s="896"/>
      <c r="E45" s="897"/>
      <c r="F45" s="897"/>
      <c r="G45" s="897"/>
      <c r="H45" s="897"/>
      <c r="I45" s="897"/>
      <c r="J45" s="897"/>
      <c r="K45" s="897"/>
      <c r="L45" s="897"/>
      <c r="M45" s="897"/>
      <c r="N45" s="897"/>
      <c r="O45" s="897"/>
      <c r="P45" s="897"/>
      <c r="Q45" s="897"/>
      <c r="R45" s="897"/>
      <c r="S45" s="897"/>
      <c r="T45" s="897"/>
      <c r="U45" s="897"/>
      <c r="V45" s="897"/>
      <c r="W45" s="897"/>
      <c r="X45" s="898"/>
      <c r="Y45" s="17"/>
      <c r="AA45" s="17"/>
      <c r="AD45" s="196"/>
      <c r="AE45" s="215"/>
      <c r="AF45" s="17"/>
      <c r="AG45" s="17"/>
      <c r="AK45" s="207"/>
      <c r="AL45" s="216"/>
      <c r="AM45" s="209"/>
      <c r="AO45" s="209"/>
    </row>
    <row r="46" spans="1:41" ht="20.25" customHeight="1" x14ac:dyDescent="0.15">
      <c r="A46" s="863"/>
      <c r="B46" s="864"/>
      <c r="C46" s="906"/>
      <c r="D46" s="899"/>
      <c r="E46" s="900"/>
      <c r="F46" s="900"/>
      <c r="G46" s="900"/>
      <c r="H46" s="900"/>
      <c r="I46" s="900"/>
      <c r="J46" s="900"/>
      <c r="K46" s="900"/>
      <c r="L46" s="900"/>
      <c r="M46" s="900"/>
      <c r="N46" s="900"/>
      <c r="O46" s="900"/>
      <c r="P46" s="900"/>
      <c r="Q46" s="900"/>
      <c r="R46" s="900"/>
      <c r="S46" s="900"/>
      <c r="T46" s="900"/>
      <c r="U46" s="900"/>
      <c r="V46" s="900"/>
      <c r="W46" s="900"/>
      <c r="X46" s="901"/>
      <c r="Y46" s="17"/>
      <c r="AA46" s="17"/>
      <c r="AD46" s="196"/>
      <c r="AE46" s="215"/>
      <c r="AF46" s="17"/>
      <c r="AG46" s="17"/>
      <c r="AK46" s="207"/>
      <c r="AL46" s="216"/>
      <c r="AM46" s="209"/>
      <c r="AO46" s="209"/>
    </row>
    <row r="47" spans="1:41" ht="20.25" customHeight="1" x14ac:dyDescent="0.15">
      <c r="A47" s="865"/>
      <c r="B47" s="866"/>
      <c r="C47" s="907"/>
      <c r="D47" s="902"/>
      <c r="E47" s="903"/>
      <c r="F47" s="903"/>
      <c r="G47" s="903"/>
      <c r="H47" s="903"/>
      <c r="I47" s="903"/>
      <c r="J47" s="903"/>
      <c r="K47" s="903"/>
      <c r="L47" s="903"/>
      <c r="M47" s="903"/>
      <c r="N47" s="903"/>
      <c r="O47" s="903"/>
      <c r="P47" s="903"/>
      <c r="Q47" s="903"/>
      <c r="R47" s="903"/>
      <c r="S47" s="903"/>
      <c r="T47" s="903"/>
      <c r="U47" s="903"/>
      <c r="V47" s="903"/>
      <c r="W47" s="903"/>
      <c r="X47" s="904"/>
      <c r="Y47" s="17"/>
      <c r="AA47" s="17"/>
      <c r="AD47" s="196"/>
      <c r="AE47" s="215"/>
      <c r="AF47" s="17"/>
      <c r="AG47" s="17"/>
      <c r="AK47" s="207"/>
      <c r="AL47" s="216"/>
      <c r="AM47" s="209"/>
      <c r="AO47" s="209"/>
    </row>
    <row r="48" spans="1:41" ht="14.25" customHeight="1" x14ac:dyDescent="0.15">
      <c r="A48" s="861" t="s">
        <v>299</v>
      </c>
      <c r="B48" s="862"/>
      <c r="C48" s="760" t="s">
        <v>329</v>
      </c>
      <c r="D48" s="563"/>
      <c r="E48" s="771" t="s">
        <v>186</v>
      </c>
      <c r="F48" s="563"/>
      <c r="G48" s="773" t="s">
        <v>187</v>
      </c>
      <c r="H48" s="774"/>
      <c r="I48" s="563"/>
      <c r="J48" s="771" t="s">
        <v>186</v>
      </c>
      <c r="K48" s="563"/>
      <c r="L48" s="773" t="s">
        <v>188</v>
      </c>
      <c r="M48" s="777"/>
      <c r="N48" s="768" t="s">
        <v>189</v>
      </c>
      <c r="O48" s="564"/>
      <c r="P48" s="568">
        <f>IF(OR(A48="",D48="",I48=""),0,FLOOR(IF(I48&lt;D48,TIME(I48,K48,1)+1,TIME(I48,K48,1))-TIME(D48,F48,0)-TIME(0,O48,0),"0:15"))</f>
        <v>0</v>
      </c>
      <c r="Q48" s="779" t="s">
        <v>290</v>
      </c>
      <c r="R48" s="774"/>
      <c r="S48" s="554"/>
      <c r="T48" s="780" t="s">
        <v>135</v>
      </c>
      <c r="U48" s="760" t="s">
        <v>328</v>
      </c>
      <c r="V48" s="774"/>
      <c r="W48" s="785"/>
      <c r="X48" s="786"/>
      <c r="Y48" s="17"/>
      <c r="AA48" s="17"/>
      <c r="AD48" s="196"/>
      <c r="AE48" s="215"/>
      <c r="AF48" s="17"/>
      <c r="AG48" s="17"/>
      <c r="AK48" s="207"/>
      <c r="AL48" s="216"/>
    </row>
    <row r="49" spans="1:41" ht="14.25" customHeight="1" x14ac:dyDescent="0.15">
      <c r="A49" s="863"/>
      <c r="B49" s="864"/>
      <c r="C49" s="770"/>
      <c r="D49" s="565"/>
      <c r="E49" s="772"/>
      <c r="F49" s="565"/>
      <c r="G49" s="775"/>
      <c r="H49" s="776"/>
      <c r="I49" s="565"/>
      <c r="J49" s="772"/>
      <c r="K49" s="565"/>
      <c r="L49" s="775"/>
      <c r="M49" s="778"/>
      <c r="N49" s="769"/>
      <c r="O49" s="566"/>
      <c r="P49" s="569">
        <f>IF(OR(A48="",D49="",I49=""),0,FLOOR(IF(I49&lt;D49,TIME(I49,K49,1)+1,TIME(I49,K49,1))-TIME(D49,F49,0)-TIME(0,O49,0),"0:15"))</f>
        <v>0</v>
      </c>
      <c r="Q49" s="762"/>
      <c r="R49" s="776"/>
      <c r="S49" s="553"/>
      <c r="T49" s="781"/>
      <c r="U49" s="762"/>
      <c r="V49" s="776"/>
      <c r="W49" s="766"/>
      <c r="X49" s="767"/>
      <c r="Y49" s="17"/>
      <c r="AA49" s="17"/>
      <c r="AD49" s="196"/>
      <c r="AE49" s="215"/>
      <c r="AF49" s="17"/>
      <c r="AG49" s="17"/>
      <c r="AK49" s="207"/>
      <c r="AL49" s="216"/>
    </row>
    <row r="50" spans="1:41" ht="20.25" customHeight="1" x14ac:dyDescent="0.15">
      <c r="A50" s="863"/>
      <c r="B50" s="864"/>
      <c r="C50" s="905" t="s">
        <v>330</v>
      </c>
      <c r="D50" s="896"/>
      <c r="E50" s="897"/>
      <c r="F50" s="897"/>
      <c r="G50" s="897"/>
      <c r="H50" s="897"/>
      <c r="I50" s="897"/>
      <c r="J50" s="897"/>
      <c r="K50" s="897"/>
      <c r="L50" s="897"/>
      <c r="M50" s="897"/>
      <c r="N50" s="897"/>
      <c r="O50" s="897"/>
      <c r="P50" s="897"/>
      <c r="Q50" s="897"/>
      <c r="R50" s="897"/>
      <c r="S50" s="897"/>
      <c r="T50" s="897"/>
      <c r="U50" s="897"/>
      <c r="V50" s="897"/>
      <c r="W50" s="897"/>
      <c r="X50" s="898"/>
      <c r="Y50" s="17"/>
      <c r="AA50" s="17"/>
      <c r="AD50" s="196"/>
      <c r="AE50" s="197"/>
      <c r="AF50" s="17"/>
      <c r="AG50" s="17"/>
      <c r="AK50" s="217"/>
      <c r="AL50" s="218"/>
      <c r="AM50" s="209"/>
      <c r="AO50" s="209"/>
    </row>
    <row r="51" spans="1:41" ht="20.25" customHeight="1" x14ac:dyDescent="0.15">
      <c r="A51" s="863"/>
      <c r="B51" s="864"/>
      <c r="C51" s="906"/>
      <c r="D51" s="899"/>
      <c r="E51" s="900"/>
      <c r="F51" s="900"/>
      <c r="G51" s="900"/>
      <c r="H51" s="900"/>
      <c r="I51" s="900"/>
      <c r="J51" s="900"/>
      <c r="K51" s="900"/>
      <c r="L51" s="900"/>
      <c r="M51" s="900"/>
      <c r="N51" s="900"/>
      <c r="O51" s="900"/>
      <c r="P51" s="900"/>
      <c r="Q51" s="900"/>
      <c r="R51" s="900"/>
      <c r="S51" s="900"/>
      <c r="T51" s="900"/>
      <c r="U51" s="900"/>
      <c r="V51" s="900"/>
      <c r="W51" s="900"/>
      <c r="X51" s="901"/>
      <c r="Y51" s="17"/>
      <c r="AA51" s="17"/>
      <c r="AD51" s="196"/>
      <c r="AE51" s="197"/>
      <c r="AF51" s="17"/>
      <c r="AG51" s="17"/>
    </row>
    <row r="52" spans="1:41" ht="20.25" customHeight="1" x14ac:dyDescent="0.15">
      <c r="A52" s="865"/>
      <c r="B52" s="866"/>
      <c r="C52" s="907"/>
      <c r="D52" s="902"/>
      <c r="E52" s="903"/>
      <c r="F52" s="903"/>
      <c r="G52" s="903"/>
      <c r="H52" s="903"/>
      <c r="I52" s="903"/>
      <c r="J52" s="903"/>
      <c r="K52" s="903"/>
      <c r="L52" s="903"/>
      <c r="M52" s="903"/>
      <c r="N52" s="903"/>
      <c r="O52" s="903"/>
      <c r="P52" s="903"/>
      <c r="Q52" s="903"/>
      <c r="R52" s="903"/>
      <c r="S52" s="903"/>
      <c r="T52" s="903"/>
      <c r="U52" s="903"/>
      <c r="V52" s="903"/>
      <c r="W52" s="903"/>
      <c r="X52" s="904"/>
      <c r="Y52" s="17"/>
      <c r="AA52" s="17"/>
      <c r="AD52" s="196"/>
      <c r="AE52" s="197"/>
      <c r="AF52" s="17"/>
      <c r="AG52" s="17"/>
    </row>
    <row r="53" spans="1:41" ht="14.25" customHeight="1" x14ac:dyDescent="0.15">
      <c r="A53" s="861" t="s">
        <v>300</v>
      </c>
      <c r="B53" s="862"/>
      <c r="C53" s="760" t="s">
        <v>329</v>
      </c>
      <c r="D53" s="563"/>
      <c r="E53" s="771" t="s">
        <v>186</v>
      </c>
      <c r="F53" s="563"/>
      <c r="G53" s="773" t="s">
        <v>187</v>
      </c>
      <c r="H53" s="774"/>
      <c r="I53" s="563"/>
      <c r="J53" s="771" t="s">
        <v>186</v>
      </c>
      <c r="K53" s="563"/>
      <c r="L53" s="773" t="s">
        <v>188</v>
      </c>
      <c r="M53" s="777"/>
      <c r="N53" s="768" t="s">
        <v>189</v>
      </c>
      <c r="O53" s="564"/>
      <c r="P53" s="568">
        <f>IF(OR(A53="",D53="",I53=""),0,FLOOR(IF(I53&lt;D53,TIME(I53,K53,1)+1,TIME(I53,K53,1))-TIME(D53,F53,0)-TIME(0,O53,0),"0:15"))</f>
        <v>0</v>
      </c>
      <c r="Q53" s="779" t="s">
        <v>290</v>
      </c>
      <c r="R53" s="774"/>
      <c r="S53" s="554"/>
      <c r="T53" s="780" t="s">
        <v>135</v>
      </c>
      <c r="U53" s="760" t="s">
        <v>328</v>
      </c>
      <c r="V53" s="774"/>
      <c r="W53" s="785"/>
      <c r="X53" s="786"/>
      <c r="Y53" s="17"/>
      <c r="AA53" s="17"/>
      <c r="AD53" s="196"/>
      <c r="AE53" s="197"/>
      <c r="AF53" s="17"/>
      <c r="AG53" s="17"/>
    </row>
    <row r="54" spans="1:41" ht="14.25" customHeight="1" x14ac:dyDescent="0.15">
      <c r="A54" s="863"/>
      <c r="B54" s="864"/>
      <c r="C54" s="770"/>
      <c r="D54" s="565"/>
      <c r="E54" s="772"/>
      <c r="F54" s="565"/>
      <c r="G54" s="775"/>
      <c r="H54" s="776"/>
      <c r="I54" s="565"/>
      <c r="J54" s="772"/>
      <c r="K54" s="565"/>
      <c r="L54" s="775"/>
      <c r="M54" s="778"/>
      <c r="N54" s="769"/>
      <c r="O54" s="566"/>
      <c r="P54" s="569">
        <f>IF(OR(A53="",D54="",I54=""),0,FLOOR(IF(I54&lt;D54,TIME(I54,K54,1)+1,TIME(I54,K54,1))-TIME(D54,F54,0)-TIME(0,O54,0),"0:15"))</f>
        <v>0</v>
      </c>
      <c r="Q54" s="762"/>
      <c r="R54" s="776"/>
      <c r="S54" s="553"/>
      <c r="T54" s="781"/>
      <c r="U54" s="762"/>
      <c r="V54" s="776"/>
      <c r="W54" s="766"/>
      <c r="X54" s="767"/>
      <c r="Y54" s="17"/>
      <c r="AA54" s="17"/>
      <c r="AD54" s="196"/>
      <c r="AE54" s="197"/>
      <c r="AF54" s="17"/>
      <c r="AG54" s="17"/>
    </row>
    <row r="55" spans="1:41" ht="20.25" customHeight="1" x14ac:dyDescent="0.15">
      <c r="A55" s="863"/>
      <c r="B55" s="864"/>
      <c r="C55" s="905" t="s">
        <v>330</v>
      </c>
      <c r="D55" s="896"/>
      <c r="E55" s="897"/>
      <c r="F55" s="897"/>
      <c r="G55" s="897"/>
      <c r="H55" s="897"/>
      <c r="I55" s="897"/>
      <c r="J55" s="897"/>
      <c r="K55" s="897"/>
      <c r="L55" s="897"/>
      <c r="M55" s="897"/>
      <c r="N55" s="897"/>
      <c r="O55" s="897"/>
      <c r="P55" s="897"/>
      <c r="Q55" s="897"/>
      <c r="R55" s="897"/>
      <c r="S55" s="897"/>
      <c r="T55" s="897"/>
      <c r="U55" s="897"/>
      <c r="V55" s="897"/>
      <c r="W55" s="897"/>
      <c r="X55" s="898"/>
      <c r="Y55" s="17"/>
      <c r="AA55" s="17"/>
      <c r="AD55" s="196"/>
      <c r="AE55" s="197"/>
      <c r="AF55" s="17"/>
      <c r="AG55" s="17"/>
    </row>
    <row r="56" spans="1:41" ht="20.25" customHeight="1" x14ac:dyDescent="0.15">
      <c r="A56" s="863"/>
      <c r="B56" s="864"/>
      <c r="C56" s="906"/>
      <c r="D56" s="899"/>
      <c r="E56" s="900"/>
      <c r="F56" s="900"/>
      <c r="G56" s="900"/>
      <c r="H56" s="900"/>
      <c r="I56" s="900"/>
      <c r="J56" s="900"/>
      <c r="K56" s="900"/>
      <c r="L56" s="900"/>
      <c r="M56" s="900"/>
      <c r="N56" s="900"/>
      <c r="O56" s="900"/>
      <c r="P56" s="900"/>
      <c r="Q56" s="900"/>
      <c r="R56" s="900"/>
      <c r="S56" s="900"/>
      <c r="T56" s="900"/>
      <c r="U56" s="900"/>
      <c r="V56" s="900"/>
      <c r="W56" s="900"/>
      <c r="X56" s="901"/>
      <c r="Y56" s="17"/>
      <c r="AA56" s="17"/>
      <c r="AD56" s="196"/>
      <c r="AE56" s="197"/>
      <c r="AF56" s="17"/>
      <c r="AG56" s="17"/>
    </row>
    <row r="57" spans="1:41" ht="20.25" customHeight="1" x14ac:dyDescent="0.15">
      <c r="A57" s="865"/>
      <c r="B57" s="866"/>
      <c r="C57" s="907"/>
      <c r="D57" s="902"/>
      <c r="E57" s="903"/>
      <c r="F57" s="903"/>
      <c r="G57" s="903"/>
      <c r="H57" s="903"/>
      <c r="I57" s="903"/>
      <c r="J57" s="903"/>
      <c r="K57" s="903"/>
      <c r="L57" s="903"/>
      <c r="M57" s="903"/>
      <c r="N57" s="903"/>
      <c r="O57" s="903"/>
      <c r="P57" s="903"/>
      <c r="Q57" s="903"/>
      <c r="R57" s="903"/>
      <c r="S57" s="903"/>
      <c r="T57" s="903"/>
      <c r="U57" s="903"/>
      <c r="V57" s="903"/>
      <c r="W57" s="903"/>
      <c r="X57" s="904"/>
      <c r="Y57" s="17"/>
      <c r="AA57" s="17"/>
      <c r="AD57" s="196"/>
      <c r="AE57" s="197"/>
      <c r="AF57" s="17"/>
      <c r="AG57" s="17"/>
    </row>
    <row r="58" spans="1:41" ht="14.25" customHeight="1" x14ac:dyDescent="0.15">
      <c r="A58" s="573"/>
      <c r="B58" s="573"/>
      <c r="C58" s="562"/>
      <c r="D58" s="562"/>
      <c r="E58" s="562"/>
      <c r="F58" s="562"/>
      <c r="G58" s="562"/>
      <c r="H58" s="562"/>
      <c r="I58" s="562"/>
      <c r="J58" s="562"/>
      <c r="K58" s="562"/>
      <c r="L58" s="562"/>
      <c r="M58" s="562"/>
      <c r="N58" s="562"/>
      <c r="O58" s="562"/>
      <c r="P58" s="562"/>
      <c r="Q58" s="562"/>
      <c r="R58" s="562"/>
      <c r="S58" s="562"/>
      <c r="T58" s="562"/>
      <c r="U58" s="562"/>
      <c r="V58" s="562"/>
      <c r="W58" s="562"/>
      <c r="X58" s="575"/>
      <c r="Y58" s="17"/>
      <c r="AA58" s="17"/>
      <c r="AD58" s="196"/>
      <c r="AE58" s="196"/>
      <c r="AF58" s="17"/>
      <c r="AG58" s="17"/>
      <c r="AK58" s="207"/>
      <c r="AL58" s="217"/>
      <c r="AM58" s="209"/>
      <c r="AO58" s="209"/>
    </row>
    <row r="59" spans="1:41" ht="14.25" customHeight="1" x14ac:dyDescent="0.15">
      <c r="A59" s="574"/>
      <c r="B59" s="574"/>
      <c r="C59" s="562"/>
      <c r="D59" s="562"/>
      <c r="E59" s="562"/>
      <c r="F59" s="562"/>
      <c r="G59" s="562"/>
      <c r="H59" s="562"/>
      <c r="I59" s="562"/>
      <c r="J59" s="562"/>
      <c r="K59" s="562"/>
      <c r="L59" s="562"/>
      <c r="M59" s="562"/>
      <c r="N59" s="562"/>
      <c r="O59" s="562"/>
      <c r="P59" s="562"/>
      <c r="Q59" s="562"/>
      <c r="R59" s="562"/>
      <c r="S59" s="562"/>
      <c r="T59" s="562"/>
      <c r="U59" s="787" t="str">
        <f>IF('10号'!T23="","（ 平成　　年　　月 ）",'10号'!T24)</f>
        <v>（ 平成　　年　　月 ）</v>
      </c>
      <c r="V59" s="787"/>
      <c r="W59" s="787"/>
      <c r="X59" s="787"/>
      <c r="Y59" s="17"/>
      <c r="AA59" s="17"/>
      <c r="AD59" s="196"/>
      <c r="AE59" s="196"/>
      <c r="AF59" s="17"/>
      <c r="AG59" s="17"/>
      <c r="AK59" s="207"/>
      <c r="AL59" s="217"/>
      <c r="AM59" s="209"/>
      <c r="AO59" s="209"/>
    </row>
    <row r="60" spans="1:41" ht="14.25" customHeight="1" x14ac:dyDescent="0.15">
      <c r="A60" s="861" t="s">
        <v>301</v>
      </c>
      <c r="B60" s="862"/>
      <c r="C60" s="760" t="s">
        <v>329</v>
      </c>
      <c r="D60" s="563"/>
      <c r="E60" s="771" t="s">
        <v>186</v>
      </c>
      <c r="F60" s="563"/>
      <c r="G60" s="773" t="s">
        <v>187</v>
      </c>
      <c r="H60" s="774"/>
      <c r="I60" s="563"/>
      <c r="J60" s="771" t="s">
        <v>186</v>
      </c>
      <c r="K60" s="563"/>
      <c r="L60" s="773" t="s">
        <v>188</v>
      </c>
      <c r="M60" s="777"/>
      <c r="N60" s="768" t="s">
        <v>189</v>
      </c>
      <c r="O60" s="564"/>
      <c r="P60" s="568">
        <f>IF(OR(A60="",D60="",I60=""),0,FLOOR(IF(I60&lt;D60,TIME(I60,K60,1)+1,TIME(I60,K60,1))-TIME(D60,F60,0)-TIME(0,O60,0),"0:15"))</f>
        <v>0</v>
      </c>
      <c r="Q60" s="779" t="s">
        <v>290</v>
      </c>
      <c r="R60" s="774"/>
      <c r="S60" s="554"/>
      <c r="T60" s="780" t="s">
        <v>135</v>
      </c>
      <c r="U60" s="760" t="s">
        <v>328</v>
      </c>
      <c r="V60" s="774"/>
      <c r="W60" s="785"/>
      <c r="X60" s="786"/>
      <c r="Y60" s="17"/>
      <c r="AA60" s="17"/>
      <c r="AD60" s="196"/>
      <c r="AE60" s="197"/>
      <c r="AF60" s="17"/>
      <c r="AG60" s="17"/>
    </row>
    <row r="61" spans="1:41" ht="14.25" customHeight="1" x14ac:dyDescent="0.15">
      <c r="A61" s="863"/>
      <c r="B61" s="864"/>
      <c r="C61" s="770"/>
      <c r="D61" s="565"/>
      <c r="E61" s="772"/>
      <c r="F61" s="565"/>
      <c r="G61" s="775"/>
      <c r="H61" s="776"/>
      <c r="I61" s="565"/>
      <c r="J61" s="772"/>
      <c r="K61" s="565"/>
      <c r="L61" s="775"/>
      <c r="M61" s="778"/>
      <c r="N61" s="769"/>
      <c r="O61" s="566"/>
      <c r="P61" s="569">
        <f>IF(OR(A60="",D61="",I61=""),0,FLOOR(IF(I61&lt;D61,TIME(I61,K61,1)+1,TIME(I61,K61,1))-TIME(D61,F61,0)-TIME(0,O61,0),"0:15"))</f>
        <v>0</v>
      </c>
      <c r="Q61" s="762"/>
      <c r="R61" s="776"/>
      <c r="S61" s="553"/>
      <c r="T61" s="781"/>
      <c r="U61" s="762"/>
      <c r="V61" s="776"/>
      <c r="W61" s="766"/>
      <c r="X61" s="767"/>
      <c r="Y61" s="17"/>
      <c r="AA61" s="17"/>
      <c r="AD61" s="196"/>
      <c r="AE61" s="197"/>
      <c r="AF61" s="17"/>
      <c r="AG61" s="17"/>
    </row>
    <row r="62" spans="1:41" ht="20.25" customHeight="1" x14ac:dyDescent="0.15">
      <c r="A62" s="863"/>
      <c r="B62" s="864"/>
      <c r="C62" s="905" t="s">
        <v>330</v>
      </c>
      <c r="D62" s="896"/>
      <c r="E62" s="897"/>
      <c r="F62" s="897"/>
      <c r="G62" s="897"/>
      <c r="H62" s="897"/>
      <c r="I62" s="897"/>
      <c r="J62" s="897"/>
      <c r="K62" s="897"/>
      <c r="L62" s="897"/>
      <c r="M62" s="897"/>
      <c r="N62" s="897"/>
      <c r="O62" s="897"/>
      <c r="P62" s="897"/>
      <c r="Q62" s="897"/>
      <c r="R62" s="897"/>
      <c r="S62" s="897"/>
      <c r="T62" s="897"/>
      <c r="U62" s="897"/>
      <c r="V62" s="897"/>
      <c r="W62" s="897"/>
      <c r="X62" s="898"/>
      <c r="Y62" s="17"/>
      <c r="AA62" s="17"/>
      <c r="AD62" s="196"/>
      <c r="AE62" s="197"/>
      <c r="AF62" s="17"/>
      <c r="AG62" s="17"/>
    </row>
    <row r="63" spans="1:41" ht="20.25" customHeight="1" x14ac:dyDescent="0.15">
      <c r="A63" s="863"/>
      <c r="B63" s="864"/>
      <c r="C63" s="906"/>
      <c r="D63" s="899"/>
      <c r="E63" s="900"/>
      <c r="F63" s="900"/>
      <c r="G63" s="900"/>
      <c r="H63" s="900"/>
      <c r="I63" s="900"/>
      <c r="J63" s="900"/>
      <c r="K63" s="900"/>
      <c r="L63" s="900"/>
      <c r="M63" s="900"/>
      <c r="N63" s="900"/>
      <c r="O63" s="900"/>
      <c r="P63" s="900"/>
      <c r="Q63" s="900"/>
      <c r="R63" s="900"/>
      <c r="S63" s="900"/>
      <c r="T63" s="900"/>
      <c r="U63" s="900"/>
      <c r="V63" s="900"/>
      <c r="W63" s="900"/>
      <c r="X63" s="901"/>
      <c r="Y63" s="17"/>
      <c r="AA63" s="17"/>
      <c r="AD63" s="196"/>
      <c r="AE63" s="197"/>
      <c r="AF63" s="17"/>
      <c r="AG63" s="17"/>
    </row>
    <row r="64" spans="1:41" ht="20.25" customHeight="1" x14ac:dyDescent="0.15">
      <c r="A64" s="865"/>
      <c r="B64" s="866"/>
      <c r="C64" s="907"/>
      <c r="D64" s="902"/>
      <c r="E64" s="903"/>
      <c r="F64" s="903"/>
      <c r="G64" s="903"/>
      <c r="H64" s="903"/>
      <c r="I64" s="903"/>
      <c r="J64" s="903"/>
      <c r="K64" s="903"/>
      <c r="L64" s="903"/>
      <c r="M64" s="903"/>
      <c r="N64" s="903"/>
      <c r="O64" s="903"/>
      <c r="P64" s="903"/>
      <c r="Q64" s="903"/>
      <c r="R64" s="903"/>
      <c r="S64" s="903"/>
      <c r="T64" s="903"/>
      <c r="U64" s="903"/>
      <c r="V64" s="903"/>
      <c r="W64" s="903"/>
      <c r="X64" s="904"/>
      <c r="Y64" s="17"/>
      <c r="AA64" s="17"/>
      <c r="AD64" s="196"/>
      <c r="AE64" s="197"/>
      <c r="AF64" s="17"/>
      <c r="AG64" s="17"/>
    </row>
    <row r="65" spans="1:33" ht="14.25" customHeight="1" x14ac:dyDescent="0.15">
      <c r="A65" s="861" t="s">
        <v>302</v>
      </c>
      <c r="B65" s="862"/>
      <c r="C65" s="760" t="s">
        <v>329</v>
      </c>
      <c r="D65" s="563"/>
      <c r="E65" s="771" t="s">
        <v>186</v>
      </c>
      <c r="F65" s="563"/>
      <c r="G65" s="773" t="s">
        <v>187</v>
      </c>
      <c r="H65" s="774"/>
      <c r="I65" s="563"/>
      <c r="J65" s="771" t="s">
        <v>186</v>
      </c>
      <c r="K65" s="563"/>
      <c r="L65" s="773" t="s">
        <v>188</v>
      </c>
      <c r="M65" s="777"/>
      <c r="N65" s="768" t="s">
        <v>189</v>
      </c>
      <c r="O65" s="564"/>
      <c r="P65" s="568">
        <f>IF(OR(A65="",D65="",I65=""),0,FLOOR(IF(I65&lt;D65,TIME(I65,K65,1)+1,TIME(I65,K65,1))-TIME(D65,F65,0)-TIME(0,O65,0),"0:15"))</f>
        <v>0</v>
      </c>
      <c r="Q65" s="779" t="s">
        <v>290</v>
      </c>
      <c r="R65" s="774"/>
      <c r="S65" s="554"/>
      <c r="T65" s="780" t="s">
        <v>135</v>
      </c>
      <c r="U65" s="760" t="s">
        <v>328</v>
      </c>
      <c r="V65" s="774"/>
      <c r="W65" s="785"/>
      <c r="X65" s="786"/>
      <c r="Y65" s="17"/>
      <c r="AA65" s="17"/>
      <c r="AD65" s="196"/>
      <c r="AE65" s="197"/>
      <c r="AF65" s="17"/>
      <c r="AG65" s="17"/>
    </row>
    <row r="66" spans="1:33" ht="14.25" customHeight="1" x14ac:dyDescent="0.15">
      <c r="A66" s="863"/>
      <c r="B66" s="864"/>
      <c r="C66" s="770"/>
      <c r="D66" s="565"/>
      <c r="E66" s="772"/>
      <c r="F66" s="565"/>
      <c r="G66" s="775"/>
      <c r="H66" s="776"/>
      <c r="I66" s="565"/>
      <c r="J66" s="772"/>
      <c r="K66" s="565"/>
      <c r="L66" s="775"/>
      <c r="M66" s="778"/>
      <c r="N66" s="769"/>
      <c r="O66" s="566"/>
      <c r="P66" s="569">
        <f>IF(OR(A65="",D66="",I66=""),0,FLOOR(IF(I66&lt;D66,TIME(I66,K66,1)+1,TIME(I66,K66,1))-TIME(D66,F66,0)-TIME(0,O66,0),"0:15"))</f>
        <v>0</v>
      </c>
      <c r="Q66" s="762"/>
      <c r="R66" s="776"/>
      <c r="S66" s="553"/>
      <c r="T66" s="781"/>
      <c r="U66" s="762"/>
      <c r="V66" s="776"/>
      <c r="W66" s="766"/>
      <c r="X66" s="767"/>
      <c r="Y66" s="17"/>
      <c r="AA66" s="17"/>
      <c r="AD66" s="196"/>
      <c r="AE66" s="197"/>
      <c r="AF66" s="17"/>
      <c r="AG66" s="17"/>
    </row>
    <row r="67" spans="1:33" ht="20.25" customHeight="1" x14ac:dyDescent="0.15">
      <c r="A67" s="863"/>
      <c r="B67" s="864"/>
      <c r="C67" s="905" t="s">
        <v>330</v>
      </c>
      <c r="D67" s="896"/>
      <c r="E67" s="897"/>
      <c r="F67" s="897"/>
      <c r="G67" s="897"/>
      <c r="H67" s="897"/>
      <c r="I67" s="897"/>
      <c r="J67" s="897"/>
      <c r="K67" s="897"/>
      <c r="L67" s="897"/>
      <c r="M67" s="897"/>
      <c r="N67" s="897"/>
      <c r="O67" s="897"/>
      <c r="P67" s="897"/>
      <c r="Q67" s="897"/>
      <c r="R67" s="897"/>
      <c r="S67" s="897"/>
      <c r="T67" s="897"/>
      <c r="U67" s="897"/>
      <c r="V67" s="897"/>
      <c r="W67" s="897"/>
      <c r="X67" s="898"/>
      <c r="Y67" s="17"/>
      <c r="AA67" s="17"/>
      <c r="AD67" s="196"/>
      <c r="AE67" s="197"/>
      <c r="AF67" s="17"/>
      <c r="AG67" s="17"/>
    </row>
    <row r="68" spans="1:33" ht="20.25" customHeight="1" x14ac:dyDescent="0.15">
      <c r="A68" s="863"/>
      <c r="B68" s="864"/>
      <c r="C68" s="906"/>
      <c r="D68" s="899"/>
      <c r="E68" s="900"/>
      <c r="F68" s="900"/>
      <c r="G68" s="900"/>
      <c r="H68" s="900"/>
      <c r="I68" s="900"/>
      <c r="J68" s="900"/>
      <c r="K68" s="900"/>
      <c r="L68" s="900"/>
      <c r="M68" s="900"/>
      <c r="N68" s="900"/>
      <c r="O68" s="900"/>
      <c r="P68" s="900"/>
      <c r="Q68" s="900"/>
      <c r="R68" s="900"/>
      <c r="S68" s="900"/>
      <c r="T68" s="900"/>
      <c r="U68" s="900"/>
      <c r="V68" s="900"/>
      <c r="W68" s="900"/>
      <c r="X68" s="901"/>
      <c r="Y68" s="17"/>
      <c r="AA68" s="17"/>
      <c r="AD68" s="196"/>
      <c r="AE68" s="197"/>
      <c r="AF68" s="17"/>
      <c r="AG68" s="17"/>
    </row>
    <row r="69" spans="1:33" ht="20.25" customHeight="1" x14ac:dyDescent="0.15">
      <c r="A69" s="865"/>
      <c r="B69" s="866"/>
      <c r="C69" s="907"/>
      <c r="D69" s="902"/>
      <c r="E69" s="903"/>
      <c r="F69" s="903"/>
      <c r="G69" s="903"/>
      <c r="H69" s="903"/>
      <c r="I69" s="903"/>
      <c r="J69" s="903"/>
      <c r="K69" s="903"/>
      <c r="L69" s="903"/>
      <c r="M69" s="903"/>
      <c r="N69" s="903"/>
      <c r="O69" s="903"/>
      <c r="P69" s="903"/>
      <c r="Q69" s="903"/>
      <c r="R69" s="903"/>
      <c r="S69" s="903"/>
      <c r="T69" s="903"/>
      <c r="U69" s="903"/>
      <c r="V69" s="903"/>
      <c r="W69" s="903"/>
      <c r="X69" s="904"/>
      <c r="Y69" s="17"/>
      <c r="AA69" s="17"/>
      <c r="AD69" s="196"/>
      <c r="AE69" s="197"/>
      <c r="AF69" s="17"/>
      <c r="AG69" s="17"/>
    </row>
    <row r="70" spans="1:33" ht="14.25" customHeight="1" x14ac:dyDescent="0.15">
      <c r="A70" s="861" t="s">
        <v>303</v>
      </c>
      <c r="B70" s="862"/>
      <c r="C70" s="760" t="s">
        <v>329</v>
      </c>
      <c r="D70" s="563"/>
      <c r="E70" s="771" t="s">
        <v>186</v>
      </c>
      <c r="F70" s="563"/>
      <c r="G70" s="773" t="s">
        <v>187</v>
      </c>
      <c r="H70" s="774"/>
      <c r="I70" s="563"/>
      <c r="J70" s="771" t="s">
        <v>186</v>
      </c>
      <c r="K70" s="563"/>
      <c r="L70" s="773" t="s">
        <v>188</v>
      </c>
      <c r="M70" s="777"/>
      <c r="N70" s="768" t="s">
        <v>189</v>
      </c>
      <c r="O70" s="564"/>
      <c r="P70" s="568">
        <f>IF(OR(A70="",D70="",I70=""),0,FLOOR(IF(I70&lt;D70,TIME(I70,K70,1)+1,TIME(I70,K70,1))-TIME(D70,F70,0)-TIME(0,O70,0),"0:15"))</f>
        <v>0</v>
      </c>
      <c r="Q70" s="779" t="s">
        <v>290</v>
      </c>
      <c r="R70" s="774"/>
      <c r="S70" s="554"/>
      <c r="T70" s="780" t="s">
        <v>135</v>
      </c>
      <c r="U70" s="760" t="s">
        <v>328</v>
      </c>
      <c r="V70" s="774"/>
      <c r="W70" s="785"/>
      <c r="X70" s="786"/>
      <c r="Y70" s="17"/>
      <c r="AA70" s="17"/>
      <c r="AD70" s="196"/>
      <c r="AE70" s="197"/>
      <c r="AF70" s="17"/>
      <c r="AG70" s="17"/>
    </row>
    <row r="71" spans="1:33" ht="14.25" customHeight="1" x14ac:dyDescent="0.15">
      <c r="A71" s="863"/>
      <c r="B71" s="864"/>
      <c r="C71" s="770"/>
      <c r="D71" s="565"/>
      <c r="E71" s="772"/>
      <c r="F71" s="565"/>
      <c r="G71" s="775"/>
      <c r="H71" s="776"/>
      <c r="I71" s="565"/>
      <c r="J71" s="772"/>
      <c r="K71" s="565"/>
      <c r="L71" s="775"/>
      <c r="M71" s="778"/>
      <c r="N71" s="769"/>
      <c r="O71" s="566"/>
      <c r="P71" s="569">
        <f>IF(OR(A70="",D71="",I71=""),0,FLOOR(IF(I71&lt;D71,TIME(I71,K71,1)+1,TIME(I71,K71,1))-TIME(D71,F71,0)-TIME(0,O71,0),"0:15"))</f>
        <v>0</v>
      </c>
      <c r="Q71" s="762"/>
      <c r="R71" s="776"/>
      <c r="S71" s="553"/>
      <c r="T71" s="781"/>
      <c r="U71" s="762"/>
      <c r="V71" s="776"/>
      <c r="W71" s="766"/>
      <c r="X71" s="767"/>
      <c r="Y71" s="17"/>
      <c r="AA71" s="17"/>
      <c r="AD71" s="196"/>
      <c r="AE71" s="197"/>
      <c r="AF71" s="17"/>
      <c r="AG71" s="17"/>
    </row>
    <row r="72" spans="1:33" ht="20.25" customHeight="1" x14ac:dyDescent="0.15">
      <c r="A72" s="863"/>
      <c r="B72" s="864"/>
      <c r="C72" s="905" t="s">
        <v>330</v>
      </c>
      <c r="D72" s="896"/>
      <c r="E72" s="897"/>
      <c r="F72" s="897"/>
      <c r="G72" s="897"/>
      <c r="H72" s="897"/>
      <c r="I72" s="897"/>
      <c r="J72" s="897"/>
      <c r="K72" s="897"/>
      <c r="L72" s="897"/>
      <c r="M72" s="897"/>
      <c r="N72" s="897"/>
      <c r="O72" s="897"/>
      <c r="P72" s="897"/>
      <c r="Q72" s="897"/>
      <c r="R72" s="897"/>
      <c r="S72" s="897"/>
      <c r="T72" s="897"/>
      <c r="U72" s="897"/>
      <c r="V72" s="897"/>
      <c r="W72" s="897"/>
      <c r="X72" s="898"/>
      <c r="Y72" s="17"/>
      <c r="AA72" s="17"/>
      <c r="AD72" s="196"/>
      <c r="AE72" s="197"/>
      <c r="AF72" s="17"/>
      <c r="AG72" s="17"/>
    </row>
    <row r="73" spans="1:33" ht="20.25" customHeight="1" x14ac:dyDescent="0.15">
      <c r="A73" s="863"/>
      <c r="B73" s="864"/>
      <c r="C73" s="906"/>
      <c r="D73" s="899"/>
      <c r="E73" s="900"/>
      <c r="F73" s="900"/>
      <c r="G73" s="900"/>
      <c r="H73" s="900"/>
      <c r="I73" s="900"/>
      <c r="J73" s="900"/>
      <c r="K73" s="900"/>
      <c r="L73" s="900"/>
      <c r="M73" s="900"/>
      <c r="N73" s="900"/>
      <c r="O73" s="900"/>
      <c r="P73" s="900"/>
      <c r="Q73" s="900"/>
      <c r="R73" s="900"/>
      <c r="S73" s="900"/>
      <c r="T73" s="900"/>
      <c r="U73" s="900"/>
      <c r="V73" s="900"/>
      <c r="W73" s="900"/>
      <c r="X73" s="901"/>
      <c r="Y73" s="17"/>
      <c r="AA73" s="17"/>
      <c r="AD73" s="196"/>
      <c r="AE73" s="197"/>
      <c r="AF73" s="17"/>
      <c r="AG73" s="17"/>
    </row>
    <row r="74" spans="1:33" ht="20.25" customHeight="1" x14ac:dyDescent="0.15">
      <c r="A74" s="865"/>
      <c r="B74" s="866"/>
      <c r="C74" s="907"/>
      <c r="D74" s="902"/>
      <c r="E74" s="903"/>
      <c r="F74" s="903"/>
      <c r="G74" s="903"/>
      <c r="H74" s="903"/>
      <c r="I74" s="903"/>
      <c r="J74" s="903"/>
      <c r="K74" s="903"/>
      <c r="L74" s="903"/>
      <c r="M74" s="903"/>
      <c r="N74" s="903"/>
      <c r="O74" s="903"/>
      <c r="P74" s="903"/>
      <c r="Q74" s="903"/>
      <c r="R74" s="903"/>
      <c r="S74" s="903"/>
      <c r="T74" s="903"/>
      <c r="U74" s="903"/>
      <c r="V74" s="903"/>
      <c r="W74" s="903"/>
      <c r="X74" s="904"/>
      <c r="Y74" s="17"/>
      <c r="AA74" s="17"/>
      <c r="AD74" s="196"/>
      <c r="AE74" s="197"/>
      <c r="AF74" s="17"/>
      <c r="AG74" s="17"/>
    </row>
    <row r="75" spans="1:33" ht="14.25" customHeight="1" x14ac:dyDescent="0.15">
      <c r="A75" s="861" t="s">
        <v>304</v>
      </c>
      <c r="B75" s="862"/>
      <c r="C75" s="760" t="s">
        <v>329</v>
      </c>
      <c r="D75" s="563"/>
      <c r="E75" s="771" t="s">
        <v>186</v>
      </c>
      <c r="F75" s="563"/>
      <c r="G75" s="773" t="s">
        <v>187</v>
      </c>
      <c r="H75" s="774"/>
      <c r="I75" s="563"/>
      <c r="J75" s="771" t="s">
        <v>186</v>
      </c>
      <c r="K75" s="563"/>
      <c r="L75" s="773" t="s">
        <v>188</v>
      </c>
      <c r="M75" s="777"/>
      <c r="N75" s="768" t="s">
        <v>189</v>
      </c>
      <c r="O75" s="564"/>
      <c r="P75" s="568">
        <f>IF(OR(A75="",D75="",I75=""),0,FLOOR(IF(I75&lt;D75,TIME(I75,K75,1)+1,TIME(I75,K75,1))-TIME(D75,F75,0)-TIME(0,O75,0),"0:15"))</f>
        <v>0</v>
      </c>
      <c r="Q75" s="779" t="s">
        <v>290</v>
      </c>
      <c r="R75" s="774"/>
      <c r="S75" s="554"/>
      <c r="T75" s="780" t="s">
        <v>135</v>
      </c>
      <c r="U75" s="760" t="s">
        <v>328</v>
      </c>
      <c r="V75" s="774"/>
      <c r="W75" s="785"/>
      <c r="X75" s="786"/>
      <c r="Y75" s="17"/>
      <c r="AA75" s="17"/>
      <c r="AD75" s="196"/>
      <c r="AE75" s="197"/>
      <c r="AF75" s="17"/>
      <c r="AG75" s="17"/>
    </row>
    <row r="76" spans="1:33" ht="14.25" customHeight="1" x14ac:dyDescent="0.15">
      <c r="A76" s="863"/>
      <c r="B76" s="864"/>
      <c r="C76" s="770"/>
      <c r="D76" s="565"/>
      <c r="E76" s="772"/>
      <c r="F76" s="565"/>
      <c r="G76" s="775"/>
      <c r="H76" s="776"/>
      <c r="I76" s="565"/>
      <c r="J76" s="772"/>
      <c r="K76" s="565"/>
      <c r="L76" s="775"/>
      <c r="M76" s="778"/>
      <c r="N76" s="769"/>
      <c r="O76" s="566"/>
      <c r="P76" s="569">
        <f>IF(OR(A75="",D76="",I76=""),0,FLOOR(IF(I76&lt;D76,TIME(I76,K76,1)+1,TIME(I76,K76,1))-TIME(D76,F76,0)-TIME(0,O76,0),"0:15"))</f>
        <v>0</v>
      </c>
      <c r="Q76" s="762"/>
      <c r="R76" s="776"/>
      <c r="S76" s="553"/>
      <c r="T76" s="781"/>
      <c r="U76" s="762"/>
      <c r="V76" s="776"/>
      <c r="W76" s="766"/>
      <c r="X76" s="767"/>
      <c r="Y76" s="17"/>
      <c r="AA76" s="17"/>
      <c r="AD76" s="196"/>
      <c r="AE76" s="197"/>
      <c r="AF76" s="17"/>
      <c r="AG76" s="17"/>
    </row>
    <row r="77" spans="1:33" ht="20.25" customHeight="1" x14ac:dyDescent="0.15">
      <c r="A77" s="863"/>
      <c r="B77" s="864"/>
      <c r="C77" s="905" t="s">
        <v>330</v>
      </c>
      <c r="D77" s="896"/>
      <c r="E77" s="897"/>
      <c r="F77" s="897"/>
      <c r="G77" s="897"/>
      <c r="H77" s="897"/>
      <c r="I77" s="897"/>
      <c r="J77" s="897"/>
      <c r="K77" s="897"/>
      <c r="L77" s="897"/>
      <c r="M77" s="897"/>
      <c r="N77" s="897"/>
      <c r="O77" s="897"/>
      <c r="P77" s="897"/>
      <c r="Q77" s="897"/>
      <c r="R77" s="897"/>
      <c r="S77" s="897"/>
      <c r="T77" s="897"/>
      <c r="U77" s="897"/>
      <c r="V77" s="897"/>
      <c r="W77" s="897"/>
      <c r="X77" s="898"/>
      <c r="Y77" s="17"/>
      <c r="AA77" s="17"/>
      <c r="AD77" s="196"/>
      <c r="AE77" s="197"/>
      <c r="AF77" s="17"/>
      <c r="AG77" s="17"/>
    </row>
    <row r="78" spans="1:33" ht="20.25" customHeight="1" x14ac:dyDescent="0.15">
      <c r="A78" s="863"/>
      <c r="B78" s="864"/>
      <c r="C78" s="906"/>
      <c r="D78" s="899"/>
      <c r="E78" s="900"/>
      <c r="F78" s="900"/>
      <c r="G78" s="900"/>
      <c r="H78" s="900"/>
      <c r="I78" s="900"/>
      <c r="J78" s="900"/>
      <c r="K78" s="900"/>
      <c r="L78" s="900"/>
      <c r="M78" s="900"/>
      <c r="N78" s="900"/>
      <c r="O78" s="900"/>
      <c r="P78" s="900"/>
      <c r="Q78" s="900"/>
      <c r="R78" s="900"/>
      <c r="S78" s="900"/>
      <c r="T78" s="900"/>
      <c r="U78" s="900"/>
      <c r="V78" s="900"/>
      <c r="W78" s="900"/>
      <c r="X78" s="901"/>
      <c r="Y78" s="17"/>
      <c r="AA78" s="17"/>
      <c r="AD78" s="196"/>
      <c r="AE78" s="197"/>
      <c r="AF78" s="17"/>
      <c r="AG78" s="17"/>
    </row>
    <row r="79" spans="1:33" ht="20.25" customHeight="1" x14ac:dyDescent="0.15">
      <c r="A79" s="865"/>
      <c r="B79" s="866"/>
      <c r="C79" s="907"/>
      <c r="D79" s="902"/>
      <c r="E79" s="903"/>
      <c r="F79" s="903"/>
      <c r="G79" s="903"/>
      <c r="H79" s="903"/>
      <c r="I79" s="903"/>
      <c r="J79" s="903"/>
      <c r="K79" s="903"/>
      <c r="L79" s="903"/>
      <c r="M79" s="903"/>
      <c r="N79" s="903"/>
      <c r="O79" s="903"/>
      <c r="P79" s="903"/>
      <c r="Q79" s="903"/>
      <c r="R79" s="903"/>
      <c r="S79" s="903"/>
      <c r="T79" s="903"/>
      <c r="U79" s="903"/>
      <c r="V79" s="903"/>
      <c r="W79" s="903"/>
      <c r="X79" s="904"/>
      <c r="Y79" s="17"/>
      <c r="AA79" s="17"/>
      <c r="AD79" s="196"/>
      <c r="AE79" s="197"/>
      <c r="AF79" s="17"/>
      <c r="AG79" s="17"/>
    </row>
    <row r="80" spans="1:33" ht="14.25" customHeight="1" x14ac:dyDescent="0.15">
      <c r="A80" s="861" t="s">
        <v>305</v>
      </c>
      <c r="B80" s="862"/>
      <c r="C80" s="760" t="s">
        <v>329</v>
      </c>
      <c r="D80" s="563"/>
      <c r="E80" s="771" t="s">
        <v>186</v>
      </c>
      <c r="F80" s="563"/>
      <c r="G80" s="773" t="s">
        <v>187</v>
      </c>
      <c r="H80" s="774"/>
      <c r="I80" s="563"/>
      <c r="J80" s="771" t="s">
        <v>186</v>
      </c>
      <c r="K80" s="563"/>
      <c r="L80" s="773" t="s">
        <v>188</v>
      </c>
      <c r="M80" s="777"/>
      <c r="N80" s="768" t="s">
        <v>189</v>
      </c>
      <c r="O80" s="564"/>
      <c r="P80" s="568">
        <f>IF(OR(A80="",D80="",I80=""),0,FLOOR(IF(I80&lt;D80,TIME(I80,K80,1)+1,TIME(I80,K80,1))-TIME(D80,F80,0)-TIME(0,O80,0),"0:15"))</f>
        <v>0</v>
      </c>
      <c r="Q80" s="779" t="s">
        <v>290</v>
      </c>
      <c r="R80" s="774"/>
      <c r="S80" s="554"/>
      <c r="T80" s="780" t="s">
        <v>135</v>
      </c>
      <c r="U80" s="760" t="s">
        <v>328</v>
      </c>
      <c r="V80" s="774"/>
      <c r="W80" s="785"/>
      <c r="X80" s="786"/>
      <c r="Y80" s="17"/>
      <c r="AA80" s="17"/>
      <c r="AD80" s="196"/>
      <c r="AE80" s="197"/>
      <c r="AF80" s="17"/>
      <c r="AG80" s="17"/>
    </row>
    <row r="81" spans="1:41" ht="14.25" customHeight="1" x14ac:dyDescent="0.15">
      <c r="A81" s="863"/>
      <c r="B81" s="864"/>
      <c r="C81" s="770"/>
      <c r="D81" s="565"/>
      <c r="E81" s="772"/>
      <c r="F81" s="565"/>
      <c r="G81" s="775"/>
      <c r="H81" s="776"/>
      <c r="I81" s="565"/>
      <c r="J81" s="772"/>
      <c r="K81" s="565"/>
      <c r="L81" s="775"/>
      <c r="M81" s="778"/>
      <c r="N81" s="769"/>
      <c r="O81" s="566"/>
      <c r="P81" s="569">
        <f>IF(OR(A80="",D81="",I81=""),0,FLOOR(IF(I81&lt;D81,TIME(I81,K81,1)+1,TIME(I81,K81,1))-TIME(D81,F81,0)-TIME(0,O81,0),"0:15"))</f>
        <v>0</v>
      </c>
      <c r="Q81" s="762"/>
      <c r="R81" s="776"/>
      <c r="S81" s="553"/>
      <c r="T81" s="781"/>
      <c r="U81" s="762"/>
      <c r="V81" s="776"/>
      <c r="W81" s="766"/>
      <c r="X81" s="767"/>
      <c r="Y81" s="17"/>
      <c r="AA81" s="17"/>
      <c r="AD81" s="196"/>
      <c r="AE81" s="197"/>
      <c r="AF81" s="17"/>
      <c r="AG81" s="17"/>
    </row>
    <row r="82" spans="1:41" ht="20.25" customHeight="1" x14ac:dyDescent="0.15">
      <c r="A82" s="863"/>
      <c r="B82" s="864"/>
      <c r="C82" s="905" t="s">
        <v>330</v>
      </c>
      <c r="D82" s="896"/>
      <c r="E82" s="897"/>
      <c r="F82" s="897"/>
      <c r="G82" s="897"/>
      <c r="H82" s="897"/>
      <c r="I82" s="897"/>
      <c r="J82" s="897"/>
      <c r="K82" s="897"/>
      <c r="L82" s="897"/>
      <c r="M82" s="897"/>
      <c r="N82" s="897"/>
      <c r="O82" s="897"/>
      <c r="P82" s="897"/>
      <c r="Q82" s="897"/>
      <c r="R82" s="897"/>
      <c r="S82" s="897"/>
      <c r="T82" s="897"/>
      <c r="U82" s="897"/>
      <c r="V82" s="897"/>
      <c r="W82" s="897"/>
      <c r="X82" s="898"/>
      <c r="Y82" s="17"/>
      <c r="AA82" s="17"/>
      <c r="AD82" s="196"/>
      <c r="AE82" s="196"/>
      <c r="AF82" s="17"/>
      <c r="AG82" s="17"/>
      <c r="AK82" s="207"/>
      <c r="AL82" s="217"/>
      <c r="AM82" s="209"/>
      <c r="AO82" s="209"/>
    </row>
    <row r="83" spans="1:41" ht="20.25" customHeight="1" x14ac:dyDescent="0.15">
      <c r="A83" s="863"/>
      <c r="B83" s="864"/>
      <c r="C83" s="906"/>
      <c r="D83" s="899"/>
      <c r="E83" s="900"/>
      <c r="F83" s="900"/>
      <c r="G83" s="900"/>
      <c r="H83" s="900"/>
      <c r="I83" s="900"/>
      <c r="J83" s="900"/>
      <c r="K83" s="900"/>
      <c r="L83" s="900"/>
      <c r="M83" s="900"/>
      <c r="N83" s="900"/>
      <c r="O83" s="900"/>
      <c r="P83" s="900"/>
      <c r="Q83" s="900"/>
      <c r="R83" s="900"/>
      <c r="S83" s="900"/>
      <c r="T83" s="900"/>
      <c r="U83" s="900"/>
      <c r="V83" s="900"/>
      <c r="W83" s="900"/>
      <c r="X83" s="901"/>
      <c r="Y83" s="17"/>
      <c r="AA83" s="17"/>
      <c r="AD83" s="196"/>
      <c r="AE83" s="196"/>
      <c r="AF83" s="17"/>
      <c r="AG83" s="17"/>
      <c r="AK83" s="207"/>
      <c r="AL83" s="217"/>
      <c r="AM83" s="209"/>
      <c r="AO83" s="209"/>
    </row>
    <row r="84" spans="1:41" ht="20.25" customHeight="1" x14ac:dyDescent="0.15">
      <c r="A84" s="865"/>
      <c r="B84" s="866"/>
      <c r="C84" s="907"/>
      <c r="D84" s="902"/>
      <c r="E84" s="903"/>
      <c r="F84" s="903"/>
      <c r="G84" s="903"/>
      <c r="H84" s="903"/>
      <c r="I84" s="903"/>
      <c r="J84" s="903"/>
      <c r="K84" s="903"/>
      <c r="L84" s="903"/>
      <c r="M84" s="903"/>
      <c r="N84" s="903"/>
      <c r="O84" s="903"/>
      <c r="P84" s="903"/>
      <c r="Q84" s="903"/>
      <c r="R84" s="903"/>
      <c r="S84" s="903"/>
      <c r="T84" s="903"/>
      <c r="U84" s="903"/>
      <c r="V84" s="903"/>
      <c r="W84" s="903"/>
      <c r="X84" s="904"/>
      <c r="Y84" s="17"/>
      <c r="AA84" s="17"/>
      <c r="AD84" s="196"/>
      <c r="AE84" s="196"/>
      <c r="AF84" s="17"/>
      <c r="AG84" s="17"/>
      <c r="AK84" s="207"/>
      <c r="AL84" s="217"/>
      <c r="AM84" s="209"/>
      <c r="AO84" s="209"/>
    </row>
    <row r="85" spans="1:41" ht="14.25" customHeight="1" x14ac:dyDescent="0.15">
      <c r="A85" s="861" t="s">
        <v>306</v>
      </c>
      <c r="B85" s="862"/>
      <c r="C85" s="760" t="s">
        <v>329</v>
      </c>
      <c r="D85" s="563"/>
      <c r="E85" s="771" t="s">
        <v>186</v>
      </c>
      <c r="F85" s="563"/>
      <c r="G85" s="773" t="s">
        <v>187</v>
      </c>
      <c r="H85" s="774"/>
      <c r="I85" s="563"/>
      <c r="J85" s="771" t="s">
        <v>186</v>
      </c>
      <c r="K85" s="563"/>
      <c r="L85" s="773" t="s">
        <v>188</v>
      </c>
      <c r="M85" s="777"/>
      <c r="N85" s="768" t="s">
        <v>189</v>
      </c>
      <c r="O85" s="564"/>
      <c r="P85" s="568">
        <f>IF(OR(A85="",D85="",I85=""),0,FLOOR(IF(I85&lt;D85,TIME(I85,K85,1)+1,TIME(I85,K85,1))-TIME(D85,F85,0)-TIME(0,O85,0),"0:15"))</f>
        <v>0</v>
      </c>
      <c r="Q85" s="779" t="s">
        <v>290</v>
      </c>
      <c r="R85" s="774"/>
      <c r="S85" s="554"/>
      <c r="T85" s="780" t="s">
        <v>135</v>
      </c>
      <c r="U85" s="760" t="s">
        <v>328</v>
      </c>
      <c r="V85" s="774"/>
      <c r="W85" s="785"/>
      <c r="X85" s="786"/>
      <c r="Y85" s="17"/>
      <c r="AA85" s="17"/>
      <c r="AD85" s="196"/>
      <c r="AE85" s="196"/>
      <c r="AF85" s="17"/>
      <c r="AG85" s="17"/>
      <c r="AK85" s="207"/>
      <c r="AL85" s="217"/>
    </row>
    <row r="86" spans="1:41" ht="14.25" customHeight="1" x14ac:dyDescent="0.15">
      <c r="A86" s="863"/>
      <c r="B86" s="864"/>
      <c r="C86" s="770"/>
      <c r="D86" s="565"/>
      <c r="E86" s="772"/>
      <c r="F86" s="565"/>
      <c r="G86" s="775"/>
      <c r="H86" s="776"/>
      <c r="I86" s="565"/>
      <c r="J86" s="772"/>
      <c r="K86" s="565"/>
      <c r="L86" s="775"/>
      <c r="M86" s="778"/>
      <c r="N86" s="769"/>
      <c r="O86" s="566"/>
      <c r="P86" s="569">
        <f>IF(OR(A85="",D86="",I86=""),0,FLOOR(IF(I86&lt;D86,TIME(I86,K86,1)+1,TIME(I86,K86,1))-TIME(D86,F86,0)-TIME(0,O86,0),"0:15"))</f>
        <v>0</v>
      </c>
      <c r="Q86" s="762"/>
      <c r="R86" s="776"/>
      <c r="S86" s="553"/>
      <c r="T86" s="781"/>
      <c r="U86" s="762"/>
      <c r="V86" s="776"/>
      <c r="W86" s="766"/>
      <c r="X86" s="767"/>
      <c r="Y86" s="17"/>
      <c r="AA86" s="17"/>
      <c r="AD86" s="196"/>
      <c r="AE86" s="196"/>
      <c r="AF86" s="17"/>
      <c r="AG86" s="17"/>
      <c r="AK86" s="207"/>
      <c r="AL86" s="217"/>
    </row>
    <row r="87" spans="1:41" ht="20.25" customHeight="1" x14ac:dyDescent="0.15">
      <c r="A87" s="863"/>
      <c r="B87" s="864"/>
      <c r="C87" s="905" t="s">
        <v>330</v>
      </c>
      <c r="D87" s="896"/>
      <c r="E87" s="897"/>
      <c r="F87" s="897"/>
      <c r="G87" s="897"/>
      <c r="H87" s="897"/>
      <c r="I87" s="897"/>
      <c r="J87" s="897"/>
      <c r="K87" s="897"/>
      <c r="L87" s="897"/>
      <c r="M87" s="897"/>
      <c r="N87" s="897"/>
      <c r="O87" s="897"/>
      <c r="P87" s="897"/>
      <c r="Q87" s="897"/>
      <c r="R87" s="897"/>
      <c r="S87" s="897"/>
      <c r="T87" s="897"/>
      <c r="U87" s="897"/>
      <c r="V87" s="897"/>
      <c r="W87" s="897"/>
      <c r="X87" s="898"/>
      <c r="Y87" s="17"/>
      <c r="AA87" s="17"/>
      <c r="AD87" s="196"/>
      <c r="AE87" s="197"/>
      <c r="AF87" s="17"/>
      <c r="AG87" s="17"/>
      <c r="AL87" s="218"/>
      <c r="AM87" s="209"/>
      <c r="AO87" s="209"/>
    </row>
    <row r="88" spans="1:41" ht="20.25" customHeight="1" x14ac:dyDescent="0.15">
      <c r="A88" s="863"/>
      <c r="B88" s="864"/>
      <c r="C88" s="906"/>
      <c r="D88" s="899"/>
      <c r="E88" s="900"/>
      <c r="F88" s="900"/>
      <c r="G88" s="900"/>
      <c r="H88" s="900"/>
      <c r="I88" s="900"/>
      <c r="J88" s="900"/>
      <c r="K88" s="900"/>
      <c r="L88" s="900"/>
      <c r="M88" s="900"/>
      <c r="N88" s="900"/>
      <c r="O88" s="900"/>
      <c r="P88" s="900"/>
      <c r="Q88" s="900"/>
      <c r="R88" s="900"/>
      <c r="S88" s="900"/>
      <c r="T88" s="900"/>
      <c r="U88" s="900"/>
      <c r="V88" s="900"/>
      <c r="W88" s="900"/>
      <c r="X88" s="901"/>
      <c r="Y88" s="17"/>
      <c r="AA88" s="17"/>
      <c r="AD88" s="196"/>
      <c r="AE88" s="197"/>
      <c r="AF88" s="17"/>
      <c r="AG88" s="17"/>
    </row>
    <row r="89" spans="1:41" ht="20.25" customHeight="1" x14ac:dyDescent="0.15">
      <c r="A89" s="865"/>
      <c r="B89" s="866"/>
      <c r="C89" s="907"/>
      <c r="D89" s="902"/>
      <c r="E89" s="903"/>
      <c r="F89" s="903"/>
      <c r="G89" s="903"/>
      <c r="H89" s="903"/>
      <c r="I89" s="903"/>
      <c r="J89" s="903"/>
      <c r="K89" s="903"/>
      <c r="L89" s="903"/>
      <c r="M89" s="903"/>
      <c r="N89" s="903"/>
      <c r="O89" s="903"/>
      <c r="P89" s="903"/>
      <c r="Q89" s="903"/>
      <c r="R89" s="903"/>
      <c r="S89" s="903"/>
      <c r="T89" s="903"/>
      <c r="U89" s="903"/>
      <c r="V89" s="903"/>
      <c r="W89" s="903"/>
      <c r="X89" s="904"/>
      <c r="Y89" s="17"/>
      <c r="AA89" s="17"/>
      <c r="AD89" s="196"/>
      <c r="AE89" s="197"/>
      <c r="AF89" s="17"/>
      <c r="AG89" s="17"/>
    </row>
    <row r="90" spans="1:41" ht="14.25" customHeight="1" x14ac:dyDescent="0.15">
      <c r="A90" s="861" t="s">
        <v>307</v>
      </c>
      <c r="B90" s="862"/>
      <c r="C90" s="760" t="s">
        <v>329</v>
      </c>
      <c r="D90" s="563"/>
      <c r="E90" s="771" t="s">
        <v>186</v>
      </c>
      <c r="F90" s="563"/>
      <c r="G90" s="773" t="s">
        <v>187</v>
      </c>
      <c r="H90" s="774"/>
      <c r="I90" s="563"/>
      <c r="J90" s="771" t="s">
        <v>186</v>
      </c>
      <c r="K90" s="563"/>
      <c r="L90" s="773" t="s">
        <v>188</v>
      </c>
      <c r="M90" s="777"/>
      <c r="N90" s="768" t="s">
        <v>189</v>
      </c>
      <c r="O90" s="564"/>
      <c r="P90" s="568">
        <f>IF(OR(A90="",D90="",I90=""),0,FLOOR(IF(I90&lt;D90,TIME(I90,K90,1)+1,TIME(I90,K90,1))-TIME(D90,F90,0)-TIME(0,O90,0),"0:15"))</f>
        <v>0</v>
      </c>
      <c r="Q90" s="779" t="s">
        <v>290</v>
      </c>
      <c r="R90" s="774"/>
      <c r="S90" s="554"/>
      <c r="T90" s="780" t="s">
        <v>135</v>
      </c>
      <c r="U90" s="760" t="s">
        <v>328</v>
      </c>
      <c r="V90" s="774"/>
      <c r="W90" s="785"/>
      <c r="X90" s="786"/>
      <c r="Y90" s="17"/>
      <c r="AA90" s="17"/>
      <c r="AD90" s="196"/>
      <c r="AE90" s="197"/>
      <c r="AF90" s="17"/>
      <c r="AG90" s="17"/>
    </row>
    <row r="91" spans="1:41" ht="14.25" customHeight="1" x14ac:dyDescent="0.15">
      <c r="A91" s="863"/>
      <c r="B91" s="864"/>
      <c r="C91" s="770"/>
      <c r="D91" s="565"/>
      <c r="E91" s="772"/>
      <c r="F91" s="565"/>
      <c r="G91" s="775"/>
      <c r="H91" s="776"/>
      <c r="I91" s="565"/>
      <c r="J91" s="772"/>
      <c r="K91" s="565"/>
      <c r="L91" s="775"/>
      <c r="M91" s="778"/>
      <c r="N91" s="769"/>
      <c r="O91" s="566"/>
      <c r="P91" s="569">
        <f>IF(OR(A90="",D91="",I91=""),0,FLOOR(IF(I91&lt;D91,TIME(I91,K91,1)+1,TIME(I91,K91,1))-TIME(D91,F91,0)-TIME(0,O91,0),"0:15"))</f>
        <v>0</v>
      </c>
      <c r="Q91" s="762"/>
      <c r="R91" s="776"/>
      <c r="S91" s="553"/>
      <c r="T91" s="781"/>
      <c r="U91" s="762"/>
      <c r="V91" s="776"/>
      <c r="W91" s="766"/>
      <c r="X91" s="767"/>
      <c r="Y91" s="17"/>
      <c r="AA91" s="17"/>
      <c r="AD91" s="196"/>
      <c r="AE91" s="197"/>
      <c r="AF91" s="17"/>
      <c r="AG91" s="17"/>
    </row>
    <row r="92" spans="1:41" ht="20.25" customHeight="1" x14ac:dyDescent="0.15">
      <c r="A92" s="863"/>
      <c r="B92" s="864"/>
      <c r="C92" s="905" t="s">
        <v>330</v>
      </c>
      <c r="D92" s="896"/>
      <c r="E92" s="897"/>
      <c r="F92" s="897"/>
      <c r="G92" s="897"/>
      <c r="H92" s="897"/>
      <c r="I92" s="897"/>
      <c r="J92" s="897"/>
      <c r="K92" s="897"/>
      <c r="L92" s="897"/>
      <c r="M92" s="897"/>
      <c r="N92" s="897"/>
      <c r="O92" s="897"/>
      <c r="P92" s="897"/>
      <c r="Q92" s="897"/>
      <c r="R92" s="897"/>
      <c r="S92" s="897"/>
      <c r="T92" s="897"/>
      <c r="U92" s="897"/>
      <c r="V92" s="897"/>
      <c r="W92" s="897"/>
      <c r="X92" s="898"/>
      <c r="Y92" s="17"/>
      <c r="AA92" s="17"/>
      <c r="AD92" s="196"/>
      <c r="AE92" s="197"/>
      <c r="AF92" s="17"/>
      <c r="AG92" s="17"/>
    </row>
    <row r="93" spans="1:41" ht="20.25" customHeight="1" x14ac:dyDescent="0.15">
      <c r="A93" s="863"/>
      <c r="B93" s="864"/>
      <c r="C93" s="906"/>
      <c r="D93" s="899"/>
      <c r="E93" s="900"/>
      <c r="F93" s="900"/>
      <c r="G93" s="900"/>
      <c r="H93" s="900"/>
      <c r="I93" s="900"/>
      <c r="J93" s="900"/>
      <c r="K93" s="900"/>
      <c r="L93" s="900"/>
      <c r="M93" s="900"/>
      <c r="N93" s="900"/>
      <c r="O93" s="900"/>
      <c r="P93" s="900"/>
      <c r="Q93" s="900"/>
      <c r="R93" s="900"/>
      <c r="S93" s="900"/>
      <c r="T93" s="900"/>
      <c r="U93" s="900"/>
      <c r="V93" s="900"/>
      <c r="W93" s="900"/>
      <c r="X93" s="901"/>
      <c r="Y93" s="17"/>
      <c r="AA93" s="17"/>
      <c r="AD93" s="196"/>
      <c r="AE93" s="197"/>
      <c r="AF93" s="17"/>
      <c r="AG93" s="17"/>
    </row>
    <row r="94" spans="1:41" ht="20.25" customHeight="1" x14ac:dyDescent="0.15">
      <c r="A94" s="865"/>
      <c r="B94" s="866"/>
      <c r="C94" s="907"/>
      <c r="D94" s="902"/>
      <c r="E94" s="903"/>
      <c r="F94" s="903"/>
      <c r="G94" s="903"/>
      <c r="H94" s="903"/>
      <c r="I94" s="903"/>
      <c r="J94" s="903"/>
      <c r="K94" s="903"/>
      <c r="L94" s="903"/>
      <c r="M94" s="903"/>
      <c r="N94" s="903"/>
      <c r="O94" s="903"/>
      <c r="P94" s="903"/>
      <c r="Q94" s="903"/>
      <c r="R94" s="903"/>
      <c r="S94" s="903"/>
      <c r="T94" s="903"/>
      <c r="U94" s="903"/>
      <c r="V94" s="903"/>
      <c r="W94" s="903"/>
      <c r="X94" s="904"/>
      <c r="Y94" s="17"/>
      <c r="AA94" s="17"/>
      <c r="AD94" s="196"/>
      <c r="AE94" s="197"/>
      <c r="AF94" s="17"/>
      <c r="AG94" s="17"/>
    </row>
    <row r="95" spans="1:41" ht="14.25" customHeight="1" x14ac:dyDescent="0.15">
      <c r="A95" s="861" t="s">
        <v>308</v>
      </c>
      <c r="B95" s="862"/>
      <c r="C95" s="760" t="s">
        <v>329</v>
      </c>
      <c r="D95" s="563"/>
      <c r="E95" s="771" t="s">
        <v>186</v>
      </c>
      <c r="F95" s="563"/>
      <c r="G95" s="773" t="s">
        <v>187</v>
      </c>
      <c r="H95" s="774"/>
      <c r="I95" s="563"/>
      <c r="J95" s="771" t="s">
        <v>186</v>
      </c>
      <c r="K95" s="563"/>
      <c r="L95" s="773" t="s">
        <v>188</v>
      </c>
      <c r="M95" s="777"/>
      <c r="N95" s="768" t="s">
        <v>189</v>
      </c>
      <c r="O95" s="564"/>
      <c r="P95" s="568">
        <f>IF(OR(A95="",D95="",I95=""),0,FLOOR(IF(I95&lt;D95,TIME(I95,K95,1)+1,TIME(I95,K95,1))-TIME(D95,F95,0)-TIME(0,O95,0),"0:15"))</f>
        <v>0</v>
      </c>
      <c r="Q95" s="779" t="s">
        <v>290</v>
      </c>
      <c r="R95" s="774"/>
      <c r="S95" s="554"/>
      <c r="T95" s="780" t="s">
        <v>135</v>
      </c>
      <c r="U95" s="760" t="s">
        <v>328</v>
      </c>
      <c r="V95" s="774"/>
      <c r="W95" s="785"/>
      <c r="X95" s="786"/>
      <c r="Y95" s="17"/>
      <c r="AA95" s="17"/>
      <c r="AD95" s="196"/>
      <c r="AE95" s="197"/>
      <c r="AF95" s="17"/>
      <c r="AG95" s="17"/>
    </row>
    <row r="96" spans="1:41" ht="14.25" customHeight="1" x14ac:dyDescent="0.15">
      <c r="A96" s="863"/>
      <c r="B96" s="864"/>
      <c r="C96" s="770"/>
      <c r="D96" s="565"/>
      <c r="E96" s="772"/>
      <c r="F96" s="565"/>
      <c r="G96" s="775"/>
      <c r="H96" s="776"/>
      <c r="I96" s="565"/>
      <c r="J96" s="772"/>
      <c r="K96" s="565"/>
      <c r="L96" s="775"/>
      <c r="M96" s="778"/>
      <c r="N96" s="769"/>
      <c r="O96" s="566"/>
      <c r="P96" s="569">
        <f>IF(OR(A95="",D96="",I96=""),0,FLOOR(IF(I96&lt;D96,TIME(I96,K96,1)+1,TIME(I96,K96,1))-TIME(D96,F96,0)-TIME(0,O96,0),"0:15"))</f>
        <v>0</v>
      </c>
      <c r="Q96" s="762"/>
      <c r="R96" s="776"/>
      <c r="S96" s="553"/>
      <c r="T96" s="781"/>
      <c r="U96" s="762"/>
      <c r="V96" s="776"/>
      <c r="W96" s="766"/>
      <c r="X96" s="767"/>
      <c r="Y96" s="17"/>
      <c r="AA96" s="17"/>
      <c r="AD96" s="196"/>
      <c r="AE96" s="197"/>
      <c r="AF96" s="17"/>
      <c r="AG96" s="17"/>
    </row>
    <row r="97" spans="1:41" ht="20.25" customHeight="1" x14ac:dyDescent="0.15">
      <c r="A97" s="863"/>
      <c r="B97" s="864"/>
      <c r="C97" s="905" t="s">
        <v>330</v>
      </c>
      <c r="D97" s="896"/>
      <c r="E97" s="897"/>
      <c r="F97" s="897"/>
      <c r="G97" s="897"/>
      <c r="H97" s="897"/>
      <c r="I97" s="897"/>
      <c r="J97" s="897"/>
      <c r="K97" s="897"/>
      <c r="L97" s="897"/>
      <c r="M97" s="897"/>
      <c r="N97" s="897"/>
      <c r="O97" s="897"/>
      <c r="P97" s="897"/>
      <c r="Q97" s="897"/>
      <c r="R97" s="897"/>
      <c r="S97" s="897"/>
      <c r="T97" s="897"/>
      <c r="U97" s="897"/>
      <c r="V97" s="897"/>
      <c r="W97" s="897"/>
      <c r="X97" s="898"/>
      <c r="Y97" s="17"/>
      <c r="AA97" s="17"/>
      <c r="AD97" s="196"/>
      <c r="AE97" s="197"/>
      <c r="AF97" s="17"/>
      <c r="AG97" s="17"/>
    </row>
    <row r="98" spans="1:41" ht="20.25" customHeight="1" x14ac:dyDescent="0.15">
      <c r="A98" s="863"/>
      <c r="B98" s="864"/>
      <c r="C98" s="906"/>
      <c r="D98" s="899"/>
      <c r="E98" s="900"/>
      <c r="F98" s="900"/>
      <c r="G98" s="900"/>
      <c r="H98" s="900"/>
      <c r="I98" s="900"/>
      <c r="J98" s="900"/>
      <c r="K98" s="900"/>
      <c r="L98" s="900"/>
      <c r="M98" s="900"/>
      <c r="N98" s="900"/>
      <c r="O98" s="900"/>
      <c r="P98" s="900"/>
      <c r="Q98" s="900"/>
      <c r="R98" s="900"/>
      <c r="S98" s="900"/>
      <c r="T98" s="900"/>
      <c r="U98" s="900"/>
      <c r="V98" s="900"/>
      <c r="W98" s="900"/>
      <c r="X98" s="901"/>
      <c r="Y98" s="17"/>
      <c r="AA98" s="17"/>
      <c r="AD98" s="196"/>
      <c r="AE98" s="197"/>
      <c r="AF98" s="17"/>
      <c r="AG98" s="17"/>
    </row>
    <row r="99" spans="1:41" ht="20.25" customHeight="1" x14ac:dyDescent="0.15">
      <c r="A99" s="865"/>
      <c r="B99" s="866"/>
      <c r="C99" s="907"/>
      <c r="D99" s="902"/>
      <c r="E99" s="903"/>
      <c r="F99" s="903"/>
      <c r="G99" s="903"/>
      <c r="H99" s="903"/>
      <c r="I99" s="903"/>
      <c r="J99" s="903"/>
      <c r="K99" s="903"/>
      <c r="L99" s="903"/>
      <c r="M99" s="903"/>
      <c r="N99" s="903"/>
      <c r="O99" s="903"/>
      <c r="P99" s="903"/>
      <c r="Q99" s="903"/>
      <c r="R99" s="903"/>
      <c r="S99" s="903"/>
      <c r="T99" s="903"/>
      <c r="U99" s="903"/>
      <c r="V99" s="903"/>
      <c r="W99" s="903"/>
      <c r="X99" s="904"/>
      <c r="Y99" s="17"/>
      <c r="AA99" s="17"/>
      <c r="AD99" s="196"/>
      <c r="AE99" s="197"/>
      <c r="AF99" s="17"/>
      <c r="AG99" s="17"/>
    </row>
    <row r="100" spans="1:41" ht="14.25" customHeight="1" x14ac:dyDescent="0.15">
      <c r="A100" s="861" t="s">
        <v>309</v>
      </c>
      <c r="B100" s="862"/>
      <c r="C100" s="760" t="s">
        <v>329</v>
      </c>
      <c r="D100" s="563"/>
      <c r="E100" s="771" t="s">
        <v>186</v>
      </c>
      <c r="F100" s="563"/>
      <c r="G100" s="773" t="s">
        <v>187</v>
      </c>
      <c r="H100" s="774"/>
      <c r="I100" s="563"/>
      <c r="J100" s="771" t="s">
        <v>186</v>
      </c>
      <c r="K100" s="563"/>
      <c r="L100" s="773" t="s">
        <v>188</v>
      </c>
      <c r="M100" s="777"/>
      <c r="N100" s="768" t="s">
        <v>189</v>
      </c>
      <c r="O100" s="564"/>
      <c r="P100" s="568">
        <f>IF(OR(A100="",D100="",I100=""),0,FLOOR(IF(I100&lt;D100,TIME(I100,K100,1)+1,TIME(I100,K100,1))-TIME(D100,F100,0)-TIME(0,O100,0),"0:15"))</f>
        <v>0</v>
      </c>
      <c r="Q100" s="779" t="s">
        <v>290</v>
      </c>
      <c r="R100" s="774"/>
      <c r="S100" s="554"/>
      <c r="T100" s="780" t="s">
        <v>135</v>
      </c>
      <c r="U100" s="760" t="s">
        <v>328</v>
      </c>
      <c r="V100" s="774"/>
      <c r="W100" s="785"/>
      <c r="X100" s="786"/>
      <c r="Y100" s="17"/>
      <c r="AA100" s="17"/>
      <c r="AD100" s="196"/>
      <c r="AE100" s="197"/>
      <c r="AF100" s="17"/>
      <c r="AG100" s="17"/>
    </row>
    <row r="101" spans="1:41" ht="14.25" customHeight="1" x14ac:dyDescent="0.15">
      <c r="A101" s="863"/>
      <c r="B101" s="864"/>
      <c r="C101" s="770"/>
      <c r="D101" s="565"/>
      <c r="E101" s="772"/>
      <c r="F101" s="565"/>
      <c r="G101" s="775"/>
      <c r="H101" s="776"/>
      <c r="I101" s="565"/>
      <c r="J101" s="772"/>
      <c r="K101" s="565"/>
      <c r="L101" s="775"/>
      <c r="M101" s="778"/>
      <c r="N101" s="769"/>
      <c r="O101" s="566"/>
      <c r="P101" s="569">
        <f>IF(OR(A100="",D101="",I101=""),0,FLOOR(IF(I101&lt;D101,TIME(I101,K101,1)+1,TIME(I101,K101,1))-TIME(D101,F101,0)-TIME(0,O101,0),"0:15"))</f>
        <v>0</v>
      </c>
      <c r="Q101" s="762"/>
      <c r="R101" s="776"/>
      <c r="S101" s="553"/>
      <c r="T101" s="781"/>
      <c r="U101" s="762"/>
      <c r="V101" s="776"/>
      <c r="W101" s="766"/>
      <c r="X101" s="767"/>
      <c r="Y101" s="17"/>
      <c r="AA101" s="17"/>
      <c r="AD101" s="196"/>
      <c r="AE101" s="197"/>
      <c r="AF101" s="17"/>
      <c r="AG101" s="17"/>
    </row>
    <row r="102" spans="1:41" ht="20.25" customHeight="1" x14ac:dyDescent="0.15">
      <c r="A102" s="863"/>
      <c r="B102" s="864"/>
      <c r="C102" s="905" t="s">
        <v>330</v>
      </c>
      <c r="D102" s="896"/>
      <c r="E102" s="897"/>
      <c r="F102" s="897"/>
      <c r="G102" s="897"/>
      <c r="H102" s="897"/>
      <c r="I102" s="897"/>
      <c r="J102" s="897"/>
      <c r="K102" s="897"/>
      <c r="L102" s="897"/>
      <c r="M102" s="897"/>
      <c r="N102" s="897"/>
      <c r="O102" s="897"/>
      <c r="P102" s="897"/>
      <c r="Q102" s="897"/>
      <c r="R102" s="897"/>
      <c r="S102" s="897"/>
      <c r="T102" s="897"/>
      <c r="U102" s="897"/>
      <c r="V102" s="897"/>
      <c r="W102" s="897"/>
      <c r="X102" s="898"/>
      <c r="Y102" s="17"/>
      <c r="AA102" s="17"/>
      <c r="AD102" s="196"/>
      <c r="AE102" s="197"/>
      <c r="AF102" s="17"/>
      <c r="AG102" s="17"/>
    </row>
    <row r="103" spans="1:41" ht="20.25" customHeight="1" x14ac:dyDescent="0.15">
      <c r="A103" s="863"/>
      <c r="B103" s="864"/>
      <c r="C103" s="906"/>
      <c r="D103" s="899"/>
      <c r="E103" s="900"/>
      <c r="F103" s="900"/>
      <c r="G103" s="900"/>
      <c r="H103" s="900"/>
      <c r="I103" s="900"/>
      <c r="J103" s="900"/>
      <c r="K103" s="900"/>
      <c r="L103" s="900"/>
      <c r="M103" s="900"/>
      <c r="N103" s="900"/>
      <c r="O103" s="900"/>
      <c r="P103" s="900"/>
      <c r="Q103" s="900"/>
      <c r="R103" s="900"/>
      <c r="S103" s="900"/>
      <c r="T103" s="900"/>
      <c r="U103" s="900"/>
      <c r="V103" s="900"/>
      <c r="W103" s="900"/>
      <c r="X103" s="901"/>
      <c r="Y103" s="17"/>
      <c r="AA103" s="17"/>
      <c r="AD103" s="196"/>
      <c r="AE103" s="197"/>
      <c r="AF103" s="17"/>
      <c r="AG103" s="17"/>
    </row>
    <row r="104" spans="1:41" ht="20.25" customHeight="1" x14ac:dyDescent="0.15">
      <c r="A104" s="865"/>
      <c r="B104" s="866"/>
      <c r="C104" s="907"/>
      <c r="D104" s="902"/>
      <c r="E104" s="903"/>
      <c r="F104" s="903"/>
      <c r="G104" s="903"/>
      <c r="H104" s="903"/>
      <c r="I104" s="903"/>
      <c r="J104" s="903"/>
      <c r="K104" s="903"/>
      <c r="L104" s="903"/>
      <c r="M104" s="903"/>
      <c r="N104" s="903"/>
      <c r="O104" s="903"/>
      <c r="P104" s="903"/>
      <c r="Q104" s="903"/>
      <c r="R104" s="903"/>
      <c r="S104" s="903"/>
      <c r="T104" s="903"/>
      <c r="U104" s="903"/>
      <c r="V104" s="903"/>
      <c r="W104" s="903"/>
      <c r="X104" s="904"/>
      <c r="Y104" s="17"/>
      <c r="AA104" s="17"/>
      <c r="AD104" s="196"/>
      <c r="AE104" s="197"/>
      <c r="AF104" s="17"/>
      <c r="AG104" s="17"/>
    </row>
    <row r="105" spans="1:41" ht="14.25" customHeight="1" x14ac:dyDescent="0.15">
      <c r="A105" s="861" t="s">
        <v>310</v>
      </c>
      <c r="B105" s="862"/>
      <c r="C105" s="760" t="s">
        <v>329</v>
      </c>
      <c r="D105" s="563"/>
      <c r="E105" s="771" t="s">
        <v>186</v>
      </c>
      <c r="F105" s="563"/>
      <c r="G105" s="773" t="s">
        <v>187</v>
      </c>
      <c r="H105" s="774"/>
      <c r="I105" s="563"/>
      <c r="J105" s="771" t="s">
        <v>186</v>
      </c>
      <c r="K105" s="563"/>
      <c r="L105" s="773" t="s">
        <v>188</v>
      </c>
      <c r="M105" s="777"/>
      <c r="N105" s="768" t="s">
        <v>189</v>
      </c>
      <c r="O105" s="564"/>
      <c r="P105" s="568">
        <f>IF(OR(A105="",D105="",I105=""),0,FLOOR(IF(I105&lt;D105,TIME(I105,K105,1)+1,TIME(I105,K105,1))-TIME(D105,F105,0)-TIME(0,O105,0),"0:15"))</f>
        <v>0</v>
      </c>
      <c r="Q105" s="779" t="s">
        <v>290</v>
      </c>
      <c r="R105" s="774"/>
      <c r="S105" s="554"/>
      <c r="T105" s="780" t="s">
        <v>135</v>
      </c>
      <c r="U105" s="760" t="s">
        <v>328</v>
      </c>
      <c r="V105" s="774"/>
      <c r="W105" s="785"/>
      <c r="X105" s="786"/>
      <c r="Y105" s="17"/>
      <c r="AA105" s="17"/>
      <c r="AD105" s="196"/>
      <c r="AE105" s="197"/>
      <c r="AF105" s="17"/>
      <c r="AG105" s="17"/>
    </row>
    <row r="106" spans="1:41" ht="14.25" customHeight="1" x14ac:dyDescent="0.15">
      <c r="A106" s="863"/>
      <c r="B106" s="864"/>
      <c r="C106" s="770"/>
      <c r="D106" s="565"/>
      <c r="E106" s="772"/>
      <c r="F106" s="565"/>
      <c r="G106" s="775"/>
      <c r="H106" s="776"/>
      <c r="I106" s="565"/>
      <c r="J106" s="772"/>
      <c r="K106" s="565"/>
      <c r="L106" s="775"/>
      <c r="M106" s="778"/>
      <c r="N106" s="769"/>
      <c r="O106" s="566"/>
      <c r="P106" s="569">
        <f>IF(OR(A105="",D106="",I106=""),0,FLOOR(IF(I106&lt;D106,TIME(I106,K106,1)+1,TIME(I106,K106,1))-TIME(D106,F106,0)-TIME(0,O106,0),"0:15"))</f>
        <v>0</v>
      </c>
      <c r="Q106" s="762"/>
      <c r="R106" s="776"/>
      <c r="S106" s="553"/>
      <c r="T106" s="781"/>
      <c r="U106" s="762"/>
      <c r="V106" s="776"/>
      <c r="W106" s="766"/>
      <c r="X106" s="767"/>
      <c r="Y106" s="17"/>
      <c r="AA106" s="17"/>
      <c r="AD106" s="196"/>
      <c r="AE106" s="197"/>
      <c r="AF106" s="17"/>
      <c r="AG106" s="17"/>
    </row>
    <row r="107" spans="1:41" ht="20.25" customHeight="1" x14ac:dyDescent="0.15">
      <c r="A107" s="863"/>
      <c r="B107" s="864"/>
      <c r="C107" s="905" t="s">
        <v>330</v>
      </c>
      <c r="D107" s="896"/>
      <c r="E107" s="897"/>
      <c r="F107" s="897"/>
      <c r="G107" s="897"/>
      <c r="H107" s="897"/>
      <c r="I107" s="897"/>
      <c r="J107" s="897"/>
      <c r="K107" s="897"/>
      <c r="L107" s="897"/>
      <c r="M107" s="897"/>
      <c r="N107" s="897"/>
      <c r="O107" s="897"/>
      <c r="P107" s="897"/>
      <c r="Q107" s="897"/>
      <c r="R107" s="897"/>
      <c r="S107" s="897"/>
      <c r="T107" s="897"/>
      <c r="U107" s="897"/>
      <c r="V107" s="897"/>
      <c r="W107" s="897"/>
      <c r="X107" s="898"/>
      <c r="Y107" s="17"/>
      <c r="AA107" s="17"/>
      <c r="AD107" s="196"/>
      <c r="AE107" s="197"/>
      <c r="AF107" s="17"/>
      <c r="AG107" s="17"/>
    </row>
    <row r="108" spans="1:41" ht="20.25" customHeight="1" x14ac:dyDescent="0.15">
      <c r="A108" s="863"/>
      <c r="B108" s="864"/>
      <c r="C108" s="906"/>
      <c r="D108" s="899"/>
      <c r="E108" s="900"/>
      <c r="F108" s="900"/>
      <c r="G108" s="900"/>
      <c r="H108" s="900"/>
      <c r="I108" s="900"/>
      <c r="J108" s="900"/>
      <c r="K108" s="900"/>
      <c r="L108" s="900"/>
      <c r="M108" s="900"/>
      <c r="N108" s="900"/>
      <c r="O108" s="900"/>
      <c r="P108" s="900"/>
      <c r="Q108" s="900"/>
      <c r="R108" s="900"/>
      <c r="S108" s="900"/>
      <c r="T108" s="900"/>
      <c r="U108" s="900"/>
      <c r="V108" s="900"/>
      <c r="W108" s="900"/>
      <c r="X108" s="901"/>
      <c r="Y108" s="17"/>
      <c r="AA108" s="17"/>
      <c r="AD108" s="196"/>
      <c r="AE108" s="197"/>
      <c r="AF108" s="17"/>
      <c r="AG108" s="17"/>
    </row>
    <row r="109" spans="1:41" ht="20.25" customHeight="1" x14ac:dyDescent="0.15">
      <c r="A109" s="865"/>
      <c r="B109" s="866"/>
      <c r="C109" s="907"/>
      <c r="D109" s="902"/>
      <c r="E109" s="903"/>
      <c r="F109" s="903"/>
      <c r="G109" s="903"/>
      <c r="H109" s="903"/>
      <c r="I109" s="903"/>
      <c r="J109" s="903"/>
      <c r="K109" s="903"/>
      <c r="L109" s="903"/>
      <c r="M109" s="903"/>
      <c r="N109" s="903"/>
      <c r="O109" s="903"/>
      <c r="P109" s="903"/>
      <c r="Q109" s="903"/>
      <c r="R109" s="903"/>
      <c r="S109" s="903"/>
      <c r="T109" s="903"/>
      <c r="U109" s="903"/>
      <c r="V109" s="903"/>
      <c r="W109" s="903"/>
      <c r="X109" s="904"/>
      <c r="Y109" s="17"/>
      <c r="AA109" s="17"/>
      <c r="AD109" s="196"/>
      <c r="AE109" s="197"/>
      <c r="AF109" s="17"/>
      <c r="AG109" s="17"/>
    </row>
    <row r="110" spans="1:41" ht="14.25" customHeight="1" x14ac:dyDescent="0.15">
      <c r="A110" s="573"/>
      <c r="B110" s="573"/>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75"/>
      <c r="Y110" s="17"/>
      <c r="AA110" s="17"/>
      <c r="AD110" s="196"/>
      <c r="AE110" s="196"/>
      <c r="AF110" s="17"/>
      <c r="AG110" s="17"/>
      <c r="AK110" s="207"/>
      <c r="AL110" s="217"/>
      <c r="AM110" s="209"/>
      <c r="AO110" s="209"/>
    </row>
    <row r="111" spans="1:41" ht="14.25" customHeight="1" x14ac:dyDescent="0.15">
      <c r="A111" s="574"/>
      <c r="B111" s="574"/>
      <c r="C111" s="592"/>
      <c r="D111" s="592"/>
      <c r="E111" s="592"/>
      <c r="F111" s="592"/>
      <c r="G111" s="592"/>
      <c r="H111" s="592"/>
      <c r="I111" s="592"/>
      <c r="J111" s="592"/>
      <c r="K111" s="592"/>
      <c r="L111" s="592"/>
      <c r="M111" s="592"/>
      <c r="N111" s="592"/>
      <c r="O111" s="592"/>
      <c r="P111" s="592"/>
      <c r="Q111" s="592"/>
      <c r="R111" s="592"/>
      <c r="S111" s="592"/>
      <c r="T111" s="592"/>
      <c r="U111" s="787" t="str">
        <f>IF('10号'!T75="","（ 平成　　年　　月 ）",'10号'!T76)</f>
        <v>（ 平成　　年　　月 ）</v>
      </c>
      <c r="V111" s="787"/>
      <c r="W111" s="787"/>
      <c r="X111" s="787"/>
      <c r="Y111" s="17"/>
      <c r="AA111" s="17"/>
      <c r="AD111" s="196"/>
      <c r="AE111" s="196"/>
      <c r="AF111" s="17"/>
      <c r="AG111" s="17"/>
      <c r="AK111" s="207"/>
      <c r="AL111" s="217"/>
      <c r="AM111" s="209"/>
      <c r="AO111" s="209"/>
    </row>
    <row r="112" spans="1:41" ht="14.25" customHeight="1" x14ac:dyDescent="0.15">
      <c r="A112" s="861" t="s">
        <v>311</v>
      </c>
      <c r="B112" s="862"/>
      <c r="C112" s="760" t="s">
        <v>329</v>
      </c>
      <c r="D112" s="563"/>
      <c r="E112" s="771" t="s">
        <v>186</v>
      </c>
      <c r="F112" s="563"/>
      <c r="G112" s="773" t="s">
        <v>187</v>
      </c>
      <c r="H112" s="774"/>
      <c r="I112" s="563"/>
      <c r="J112" s="771" t="s">
        <v>186</v>
      </c>
      <c r="K112" s="563"/>
      <c r="L112" s="773" t="s">
        <v>188</v>
      </c>
      <c r="M112" s="777"/>
      <c r="N112" s="768" t="s">
        <v>189</v>
      </c>
      <c r="O112" s="564"/>
      <c r="P112" s="568">
        <f>IF(OR(A112="",D112="",I112=""),0,FLOOR(IF(I112&lt;D112,TIME(I112,K112,1)+1,TIME(I112,K112,1))-TIME(D112,F112,0)-TIME(0,O112,0),"0:15"))</f>
        <v>0</v>
      </c>
      <c r="Q112" s="779" t="s">
        <v>290</v>
      </c>
      <c r="R112" s="774"/>
      <c r="S112" s="554"/>
      <c r="T112" s="780" t="s">
        <v>135</v>
      </c>
      <c r="U112" s="760" t="s">
        <v>328</v>
      </c>
      <c r="V112" s="774"/>
      <c r="W112" s="785"/>
      <c r="X112" s="786"/>
      <c r="Y112" s="17"/>
      <c r="AA112" s="17"/>
      <c r="AD112" s="196"/>
      <c r="AE112" s="197"/>
      <c r="AF112" s="17"/>
      <c r="AG112" s="17"/>
    </row>
    <row r="113" spans="1:41" ht="14.25" customHeight="1" x14ac:dyDescent="0.15">
      <c r="A113" s="863"/>
      <c r="B113" s="864"/>
      <c r="C113" s="770"/>
      <c r="D113" s="565"/>
      <c r="E113" s="772"/>
      <c r="F113" s="565"/>
      <c r="G113" s="775"/>
      <c r="H113" s="776"/>
      <c r="I113" s="565"/>
      <c r="J113" s="772"/>
      <c r="K113" s="565"/>
      <c r="L113" s="775"/>
      <c r="M113" s="778"/>
      <c r="N113" s="769"/>
      <c r="O113" s="566"/>
      <c r="P113" s="569">
        <f>IF(OR(A112="",D113="",I113=""),0,FLOOR(IF(I113&lt;D113,TIME(I113,K113,1)+1,TIME(I113,K113,1))-TIME(D113,F113,0)-TIME(0,O113,0),"0:15"))</f>
        <v>0</v>
      </c>
      <c r="Q113" s="762"/>
      <c r="R113" s="776"/>
      <c r="S113" s="553"/>
      <c r="T113" s="781"/>
      <c r="U113" s="762"/>
      <c r="V113" s="776"/>
      <c r="W113" s="766"/>
      <c r="X113" s="767"/>
      <c r="Y113" s="17"/>
      <c r="AA113" s="17"/>
      <c r="AD113" s="196"/>
      <c r="AE113" s="197"/>
      <c r="AF113" s="17"/>
      <c r="AG113" s="17"/>
    </row>
    <row r="114" spans="1:41" ht="20.25" customHeight="1" x14ac:dyDescent="0.15">
      <c r="A114" s="863"/>
      <c r="B114" s="864"/>
      <c r="C114" s="905" t="s">
        <v>330</v>
      </c>
      <c r="D114" s="896"/>
      <c r="E114" s="897"/>
      <c r="F114" s="897"/>
      <c r="G114" s="897"/>
      <c r="H114" s="897"/>
      <c r="I114" s="897"/>
      <c r="J114" s="897"/>
      <c r="K114" s="897"/>
      <c r="L114" s="897"/>
      <c r="M114" s="897"/>
      <c r="N114" s="897"/>
      <c r="O114" s="897"/>
      <c r="P114" s="897"/>
      <c r="Q114" s="897"/>
      <c r="R114" s="897"/>
      <c r="S114" s="897"/>
      <c r="T114" s="897"/>
      <c r="U114" s="897"/>
      <c r="V114" s="897"/>
      <c r="W114" s="897"/>
      <c r="X114" s="898"/>
      <c r="Y114" s="17"/>
      <c r="AA114" s="17"/>
      <c r="AD114" s="196"/>
      <c r="AE114" s="197"/>
      <c r="AF114" s="17"/>
      <c r="AG114" s="17"/>
    </row>
    <row r="115" spans="1:41" ht="20.25" customHeight="1" x14ac:dyDescent="0.15">
      <c r="A115" s="863"/>
      <c r="B115" s="864"/>
      <c r="C115" s="906"/>
      <c r="D115" s="899"/>
      <c r="E115" s="900"/>
      <c r="F115" s="900"/>
      <c r="G115" s="900"/>
      <c r="H115" s="900"/>
      <c r="I115" s="900"/>
      <c r="J115" s="900"/>
      <c r="K115" s="900"/>
      <c r="L115" s="900"/>
      <c r="M115" s="900"/>
      <c r="N115" s="900"/>
      <c r="O115" s="900"/>
      <c r="P115" s="900"/>
      <c r="Q115" s="900"/>
      <c r="R115" s="900"/>
      <c r="S115" s="900"/>
      <c r="T115" s="900"/>
      <c r="U115" s="900"/>
      <c r="V115" s="900"/>
      <c r="W115" s="900"/>
      <c r="X115" s="901"/>
      <c r="Y115" s="17"/>
      <c r="AA115" s="17"/>
      <c r="AD115" s="196"/>
      <c r="AE115" s="197"/>
      <c r="AF115" s="17"/>
      <c r="AG115" s="17"/>
    </row>
    <row r="116" spans="1:41" ht="20.25" customHeight="1" x14ac:dyDescent="0.15">
      <c r="A116" s="865"/>
      <c r="B116" s="866"/>
      <c r="C116" s="907"/>
      <c r="D116" s="902"/>
      <c r="E116" s="903"/>
      <c r="F116" s="903"/>
      <c r="G116" s="903"/>
      <c r="H116" s="903"/>
      <c r="I116" s="903"/>
      <c r="J116" s="903"/>
      <c r="K116" s="903"/>
      <c r="L116" s="903"/>
      <c r="M116" s="903"/>
      <c r="N116" s="903"/>
      <c r="O116" s="903"/>
      <c r="P116" s="903"/>
      <c r="Q116" s="903"/>
      <c r="R116" s="903"/>
      <c r="S116" s="903"/>
      <c r="T116" s="903"/>
      <c r="U116" s="903"/>
      <c r="V116" s="903"/>
      <c r="W116" s="903"/>
      <c r="X116" s="904"/>
      <c r="Y116" s="17"/>
      <c r="AA116" s="17"/>
      <c r="AD116" s="196"/>
      <c r="AE116" s="197"/>
      <c r="AF116" s="17"/>
      <c r="AG116" s="17"/>
    </row>
    <row r="117" spans="1:41" ht="14.25" customHeight="1" x14ac:dyDescent="0.15">
      <c r="A117" s="861" t="s">
        <v>312</v>
      </c>
      <c r="B117" s="862"/>
      <c r="C117" s="760" t="s">
        <v>329</v>
      </c>
      <c r="D117" s="563"/>
      <c r="E117" s="771" t="s">
        <v>186</v>
      </c>
      <c r="F117" s="563"/>
      <c r="G117" s="773" t="s">
        <v>187</v>
      </c>
      <c r="H117" s="774"/>
      <c r="I117" s="563"/>
      <c r="J117" s="771" t="s">
        <v>186</v>
      </c>
      <c r="K117" s="563"/>
      <c r="L117" s="773" t="s">
        <v>188</v>
      </c>
      <c r="M117" s="777"/>
      <c r="N117" s="768" t="s">
        <v>189</v>
      </c>
      <c r="O117" s="564"/>
      <c r="P117" s="568">
        <f>IF(OR(A117="",D117="",I117=""),0,FLOOR(IF(I117&lt;D117,TIME(I117,K117,1)+1,TIME(I117,K117,1))-TIME(D117,F117,0)-TIME(0,O117,0),"0:15"))</f>
        <v>0</v>
      </c>
      <c r="Q117" s="779" t="s">
        <v>290</v>
      </c>
      <c r="R117" s="774"/>
      <c r="S117" s="554"/>
      <c r="T117" s="780" t="s">
        <v>135</v>
      </c>
      <c r="U117" s="760" t="s">
        <v>328</v>
      </c>
      <c r="V117" s="774"/>
      <c r="W117" s="785"/>
      <c r="X117" s="786"/>
      <c r="Y117" s="17"/>
      <c r="AA117" s="17"/>
      <c r="AD117" s="196"/>
      <c r="AE117" s="197"/>
      <c r="AF117" s="17"/>
      <c r="AG117" s="17"/>
    </row>
    <row r="118" spans="1:41" ht="14.25" customHeight="1" x14ac:dyDescent="0.15">
      <c r="A118" s="863"/>
      <c r="B118" s="864"/>
      <c r="C118" s="770"/>
      <c r="D118" s="565"/>
      <c r="E118" s="772"/>
      <c r="F118" s="565"/>
      <c r="G118" s="775"/>
      <c r="H118" s="776"/>
      <c r="I118" s="565"/>
      <c r="J118" s="772"/>
      <c r="K118" s="565"/>
      <c r="L118" s="775"/>
      <c r="M118" s="778"/>
      <c r="N118" s="769"/>
      <c r="O118" s="566"/>
      <c r="P118" s="569">
        <f>IF(OR(A117="",D118="",I118=""),0,FLOOR(IF(I118&lt;D118,TIME(I118,K118,1)+1,TIME(I118,K118,1))-TIME(D118,F118,0)-TIME(0,O118,0),"0:15"))</f>
        <v>0</v>
      </c>
      <c r="Q118" s="762"/>
      <c r="R118" s="776"/>
      <c r="S118" s="553"/>
      <c r="T118" s="781"/>
      <c r="U118" s="762"/>
      <c r="V118" s="776"/>
      <c r="W118" s="766"/>
      <c r="X118" s="767"/>
      <c r="Y118" s="17"/>
      <c r="AA118" s="17"/>
      <c r="AD118" s="196"/>
      <c r="AE118" s="197"/>
      <c r="AF118" s="17"/>
      <c r="AG118" s="17"/>
    </row>
    <row r="119" spans="1:41" ht="20.25" customHeight="1" x14ac:dyDescent="0.15">
      <c r="A119" s="863"/>
      <c r="B119" s="864"/>
      <c r="C119" s="905" t="s">
        <v>330</v>
      </c>
      <c r="D119" s="896"/>
      <c r="E119" s="897"/>
      <c r="F119" s="897"/>
      <c r="G119" s="897"/>
      <c r="H119" s="897"/>
      <c r="I119" s="897"/>
      <c r="J119" s="897"/>
      <c r="K119" s="897"/>
      <c r="L119" s="897"/>
      <c r="M119" s="897"/>
      <c r="N119" s="897"/>
      <c r="O119" s="897"/>
      <c r="P119" s="897"/>
      <c r="Q119" s="897"/>
      <c r="R119" s="897"/>
      <c r="S119" s="897"/>
      <c r="T119" s="897"/>
      <c r="U119" s="897"/>
      <c r="V119" s="897"/>
      <c r="W119" s="897"/>
      <c r="X119" s="898"/>
      <c r="Y119" s="17"/>
      <c r="AA119" s="17"/>
      <c r="AD119" s="196"/>
      <c r="AE119" s="219"/>
      <c r="AF119" s="17"/>
      <c r="AG119" s="17"/>
      <c r="AK119" s="207"/>
      <c r="AL119" s="217"/>
      <c r="AM119" s="209"/>
      <c r="AO119" s="209"/>
    </row>
    <row r="120" spans="1:41" ht="20.25" customHeight="1" x14ac:dyDescent="0.15">
      <c r="A120" s="863"/>
      <c r="B120" s="864"/>
      <c r="C120" s="906"/>
      <c r="D120" s="899"/>
      <c r="E120" s="900"/>
      <c r="F120" s="900"/>
      <c r="G120" s="900"/>
      <c r="H120" s="900"/>
      <c r="I120" s="900"/>
      <c r="J120" s="900"/>
      <c r="K120" s="900"/>
      <c r="L120" s="900"/>
      <c r="M120" s="900"/>
      <c r="N120" s="900"/>
      <c r="O120" s="900"/>
      <c r="P120" s="900"/>
      <c r="Q120" s="900"/>
      <c r="R120" s="900"/>
      <c r="S120" s="900"/>
      <c r="T120" s="900"/>
      <c r="U120" s="900"/>
      <c r="V120" s="900"/>
      <c r="W120" s="900"/>
      <c r="X120" s="901"/>
      <c r="Y120" s="17"/>
      <c r="AA120" s="17"/>
      <c r="AD120" s="196"/>
      <c r="AE120" s="219"/>
      <c r="AF120" s="17"/>
      <c r="AG120" s="17"/>
      <c r="AK120" s="207"/>
      <c r="AL120" s="217"/>
      <c r="AM120" s="209"/>
      <c r="AO120" s="209"/>
    </row>
    <row r="121" spans="1:41" ht="20.25" customHeight="1" x14ac:dyDescent="0.15">
      <c r="A121" s="865"/>
      <c r="B121" s="866"/>
      <c r="C121" s="907"/>
      <c r="D121" s="902"/>
      <c r="E121" s="903"/>
      <c r="F121" s="903"/>
      <c r="G121" s="903"/>
      <c r="H121" s="903"/>
      <c r="I121" s="903"/>
      <c r="J121" s="903"/>
      <c r="K121" s="903"/>
      <c r="L121" s="903"/>
      <c r="M121" s="903"/>
      <c r="N121" s="903"/>
      <c r="O121" s="903"/>
      <c r="P121" s="903"/>
      <c r="Q121" s="903"/>
      <c r="R121" s="903"/>
      <c r="S121" s="903"/>
      <c r="T121" s="903"/>
      <c r="U121" s="903"/>
      <c r="V121" s="903"/>
      <c r="W121" s="903"/>
      <c r="X121" s="904"/>
      <c r="Y121" s="17"/>
      <c r="AA121" s="17"/>
      <c r="AD121" s="196"/>
      <c r="AE121" s="219"/>
      <c r="AF121" s="17"/>
      <c r="AG121" s="17"/>
      <c r="AK121" s="207"/>
      <c r="AL121" s="217"/>
      <c r="AM121" s="209"/>
      <c r="AO121" s="209"/>
    </row>
    <row r="122" spans="1:41" ht="14.25" customHeight="1" x14ac:dyDescent="0.15">
      <c r="A122" s="861" t="s">
        <v>313</v>
      </c>
      <c r="B122" s="862"/>
      <c r="C122" s="760" t="s">
        <v>329</v>
      </c>
      <c r="D122" s="563"/>
      <c r="E122" s="771" t="s">
        <v>186</v>
      </c>
      <c r="F122" s="563"/>
      <c r="G122" s="773" t="s">
        <v>187</v>
      </c>
      <c r="H122" s="774"/>
      <c r="I122" s="563"/>
      <c r="J122" s="771" t="s">
        <v>186</v>
      </c>
      <c r="K122" s="563"/>
      <c r="L122" s="773" t="s">
        <v>188</v>
      </c>
      <c r="M122" s="777"/>
      <c r="N122" s="768" t="s">
        <v>189</v>
      </c>
      <c r="O122" s="564"/>
      <c r="P122" s="568">
        <f>IF(OR(A122="",D122="",I122=""),0,FLOOR(IF(I122&lt;D122,TIME(I122,K122,1)+1,TIME(I122,K122,1))-TIME(D122,F122,0)-TIME(0,O122,0),"0:15"))</f>
        <v>0</v>
      </c>
      <c r="Q122" s="779" t="s">
        <v>290</v>
      </c>
      <c r="R122" s="774"/>
      <c r="S122" s="554"/>
      <c r="T122" s="780" t="s">
        <v>135</v>
      </c>
      <c r="U122" s="760" t="s">
        <v>328</v>
      </c>
      <c r="V122" s="774"/>
      <c r="W122" s="785"/>
      <c r="X122" s="786"/>
      <c r="Y122" s="17"/>
      <c r="AA122" s="17"/>
      <c r="AD122" s="196"/>
      <c r="AE122" s="219"/>
      <c r="AF122" s="17"/>
      <c r="AG122" s="17"/>
      <c r="AK122" s="207"/>
      <c r="AL122" s="217"/>
    </row>
    <row r="123" spans="1:41" ht="14.25" customHeight="1" x14ac:dyDescent="0.15">
      <c r="A123" s="863"/>
      <c r="B123" s="864"/>
      <c r="C123" s="770"/>
      <c r="D123" s="565"/>
      <c r="E123" s="772"/>
      <c r="F123" s="565"/>
      <c r="G123" s="775"/>
      <c r="H123" s="776"/>
      <c r="I123" s="565"/>
      <c r="J123" s="772"/>
      <c r="K123" s="565"/>
      <c r="L123" s="775"/>
      <c r="M123" s="778"/>
      <c r="N123" s="769"/>
      <c r="O123" s="566"/>
      <c r="P123" s="569">
        <f>IF(OR(A122="",D123="",I123=""),0,FLOOR(IF(I123&lt;D123,TIME(I123,K123,1)+1,TIME(I123,K123,1))-TIME(D123,F123,0)-TIME(0,O123,0),"0:15"))</f>
        <v>0</v>
      </c>
      <c r="Q123" s="762"/>
      <c r="R123" s="776"/>
      <c r="S123" s="553"/>
      <c r="T123" s="781"/>
      <c r="U123" s="762"/>
      <c r="V123" s="776"/>
      <c r="W123" s="766"/>
      <c r="X123" s="767"/>
      <c r="Y123" s="17"/>
      <c r="AA123" s="17"/>
      <c r="AD123" s="196"/>
      <c r="AE123" s="219"/>
      <c r="AF123" s="17"/>
      <c r="AG123" s="17"/>
      <c r="AK123" s="207"/>
      <c r="AL123" s="217"/>
    </row>
    <row r="124" spans="1:41" ht="20.25" customHeight="1" x14ac:dyDescent="0.15">
      <c r="A124" s="863"/>
      <c r="B124" s="864"/>
      <c r="C124" s="905" t="s">
        <v>330</v>
      </c>
      <c r="D124" s="896"/>
      <c r="E124" s="897"/>
      <c r="F124" s="897"/>
      <c r="G124" s="897"/>
      <c r="H124" s="897"/>
      <c r="I124" s="897"/>
      <c r="J124" s="897"/>
      <c r="K124" s="897"/>
      <c r="L124" s="897"/>
      <c r="M124" s="897"/>
      <c r="N124" s="897"/>
      <c r="O124" s="897"/>
      <c r="P124" s="897"/>
      <c r="Q124" s="897"/>
      <c r="R124" s="897"/>
      <c r="S124" s="897"/>
      <c r="T124" s="897"/>
      <c r="U124" s="897"/>
      <c r="V124" s="897"/>
      <c r="W124" s="897"/>
      <c r="X124" s="898"/>
      <c r="Y124" s="17"/>
      <c r="AA124" s="17"/>
      <c r="AD124" s="196"/>
      <c r="AE124" s="197"/>
      <c r="AF124" s="17"/>
      <c r="AG124" s="17"/>
      <c r="AL124" s="218"/>
      <c r="AM124" s="209"/>
      <c r="AO124" s="209"/>
    </row>
    <row r="125" spans="1:41" ht="20.25" customHeight="1" x14ac:dyDescent="0.15">
      <c r="A125" s="863"/>
      <c r="B125" s="864"/>
      <c r="C125" s="906"/>
      <c r="D125" s="899"/>
      <c r="E125" s="900"/>
      <c r="F125" s="900"/>
      <c r="G125" s="900"/>
      <c r="H125" s="900"/>
      <c r="I125" s="900"/>
      <c r="J125" s="900"/>
      <c r="K125" s="900"/>
      <c r="L125" s="900"/>
      <c r="M125" s="900"/>
      <c r="N125" s="900"/>
      <c r="O125" s="900"/>
      <c r="P125" s="900"/>
      <c r="Q125" s="900"/>
      <c r="R125" s="900"/>
      <c r="S125" s="900"/>
      <c r="T125" s="900"/>
      <c r="U125" s="900"/>
      <c r="V125" s="900"/>
      <c r="W125" s="900"/>
      <c r="X125" s="901"/>
      <c r="Y125" s="17"/>
      <c r="AA125" s="17"/>
      <c r="AD125" s="196"/>
      <c r="AE125" s="197"/>
      <c r="AF125" s="17"/>
      <c r="AG125" s="17"/>
    </row>
    <row r="126" spans="1:41" ht="20.25" customHeight="1" x14ac:dyDescent="0.15">
      <c r="A126" s="865"/>
      <c r="B126" s="866"/>
      <c r="C126" s="907"/>
      <c r="D126" s="902"/>
      <c r="E126" s="903"/>
      <c r="F126" s="903"/>
      <c r="G126" s="903"/>
      <c r="H126" s="903"/>
      <c r="I126" s="903"/>
      <c r="J126" s="903"/>
      <c r="K126" s="903"/>
      <c r="L126" s="903"/>
      <c r="M126" s="903"/>
      <c r="N126" s="903"/>
      <c r="O126" s="903"/>
      <c r="P126" s="903"/>
      <c r="Q126" s="903"/>
      <c r="R126" s="903"/>
      <c r="S126" s="903"/>
      <c r="T126" s="903"/>
      <c r="U126" s="903"/>
      <c r="V126" s="903"/>
      <c r="W126" s="903"/>
      <c r="X126" s="904"/>
      <c r="Y126" s="17"/>
      <c r="AA126" s="17"/>
      <c r="AD126" s="196"/>
      <c r="AE126" s="197"/>
      <c r="AF126" s="17"/>
      <c r="AG126" s="17"/>
    </row>
    <row r="127" spans="1:41" ht="14.25" customHeight="1" x14ac:dyDescent="0.15">
      <c r="A127" s="861" t="s">
        <v>314</v>
      </c>
      <c r="B127" s="862"/>
      <c r="C127" s="760" t="s">
        <v>329</v>
      </c>
      <c r="D127" s="563"/>
      <c r="E127" s="771" t="s">
        <v>186</v>
      </c>
      <c r="F127" s="563"/>
      <c r="G127" s="773" t="s">
        <v>187</v>
      </c>
      <c r="H127" s="774"/>
      <c r="I127" s="563"/>
      <c r="J127" s="771" t="s">
        <v>186</v>
      </c>
      <c r="K127" s="563"/>
      <c r="L127" s="773" t="s">
        <v>188</v>
      </c>
      <c r="M127" s="777"/>
      <c r="N127" s="768" t="s">
        <v>189</v>
      </c>
      <c r="O127" s="564"/>
      <c r="P127" s="568">
        <f>IF(OR(A127="",D127="",I127=""),0,FLOOR(IF(I127&lt;D127,TIME(I127,K127,1)+1,TIME(I127,K127,1))-TIME(D127,F127,0)-TIME(0,O127,0),"0:15"))</f>
        <v>0</v>
      </c>
      <c r="Q127" s="779" t="s">
        <v>290</v>
      </c>
      <c r="R127" s="774"/>
      <c r="S127" s="554"/>
      <c r="T127" s="780" t="s">
        <v>135</v>
      </c>
      <c r="U127" s="760" t="s">
        <v>328</v>
      </c>
      <c r="V127" s="774"/>
      <c r="W127" s="785"/>
      <c r="X127" s="786"/>
      <c r="Y127" s="17"/>
      <c r="AA127" s="17"/>
      <c r="AD127" s="196"/>
      <c r="AE127" s="197"/>
      <c r="AF127" s="17"/>
      <c r="AG127" s="17"/>
    </row>
    <row r="128" spans="1:41" ht="14.25" customHeight="1" x14ac:dyDescent="0.15">
      <c r="A128" s="863"/>
      <c r="B128" s="864"/>
      <c r="C128" s="770"/>
      <c r="D128" s="565"/>
      <c r="E128" s="772"/>
      <c r="F128" s="565"/>
      <c r="G128" s="775"/>
      <c r="H128" s="776"/>
      <c r="I128" s="565"/>
      <c r="J128" s="772"/>
      <c r="K128" s="565"/>
      <c r="L128" s="775"/>
      <c r="M128" s="778"/>
      <c r="N128" s="769"/>
      <c r="O128" s="566"/>
      <c r="P128" s="569">
        <f>IF(OR(A127="",D128="",I128=""),0,FLOOR(IF(I128&lt;D128,TIME(I128,K128,1)+1,TIME(I128,K128,1))-TIME(D128,F128,0)-TIME(0,O128,0),"0:15"))</f>
        <v>0</v>
      </c>
      <c r="Q128" s="762"/>
      <c r="R128" s="776"/>
      <c r="S128" s="553"/>
      <c r="T128" s="781"/>
      <c r="U128" s="762"/>
      <c r="V128" s="776"/>
      <c r="W128" s="766"/>
      <c r="X128" s="767"/>
      <c r="Y128" s="17"/>
      <c r="AA128" s="17"/>
      <c r="AD128" s="196"/>
      <c r="AE128" s="197"/>
      <c r="AF128" s="17"/>
      <c r="AG128" s="17"/>
    </row>
    <row r="129" spans="1:33" ht="20.25" customHeight="1" x14ac:dyDescent="0.15">
      <c r="A129" s="863"/>
      <c r="B129" s="864"/>
      <c r="C129" s="905" t="s">
        <v>330</v>
      </c>
      <c r="D129" s="896"/>
      <c r="E129" s="897"/>
      <c r="F129" s="897"/>
      <c r="G129" s="897"/>
      <c r="H129" s="897"/>
      <c r="I129" s="897"/>
      <c r="J129" s="897"/>
      <c r="K129" s="897"/>
      <c r="L129" s="897"/>
      <c r="M129" s="897"/>
      <c r="N129" s="897"/>
      <c r="O129" s="897"/>
      <c r="P129" s="897"/>
      <c r="Q129" s="897"/>
      <c r="R129" s="897"/>
      <c r="S129" s="897"/>
      <c r="T129" s="897"/>
      <c r="U129" s="897"/>
      <c r="V129" s="897"/>
      <c r="W129" s="897"/>
      <c r="X129" s="898"/>
      <c r="Y129" s="17"/>
      <c r="AA129" s="17"/>
      <c r="AD129" s="196"/>
      <c r="AE129" s="197"/>
      <c r="AF129" s="17"/>
      <c r="AG129" s="17"/>
    </row>
    <row r="130" spans="1:33" ht="20.25" customHeight="1" x14ac:dyDescent="0.15">
      <c r="A130" s="863"/>
      <c r="B130" s="864"/>
      <c r="C130" s="906"/>
      <c r="D130" s="899"/>
      <c r="E130" s="900"/>
      <c r="F130" s="900"/>
      <c r="G130" s="900"/>
      <c r="H130" s="900"/>
      <c r="I130" s="900"/>
      <c r="J130" s="900"/>
      <c r="K130" s="900"/>
      <c r="L130" s="900"/>
      <c r="M130" s="900"/>
      <c r="N130" s="900"/>
      <c r="O130" s="900"/>
      <c r="P130" s="900"/>
      <c r="Q130" s="900"/>
      <c r="R130" s="900"/>
      <c r="S130" s="900"/>
      <c r="T130" s="900"/>
      <c r="U130" s="900"/>
      <c r="V130" s="900"/>
      <c r="W130" s="900"/>
      <c r="X130" s="901"/>
      <c r="Y130" s="17"/>
      <c r="AA130" s="17"/>
      <c r="AD130" s="196"/>
      <c r="AE130" s="197"/>
      <c r="AF130" s="17"/>
      <c r="AG130" s="17"/>
    </row>
    <row r="131" spans="1:33" ht="20.25" customHeight="1" x14ac:dyDescent="0.15">
      <c r="A131" s="865"/>
      <c r="B131" s="866"/>
      <c r="C131" s="907"/>
      <c r="D131" s="902"/>
      <c r="E131" s="903"/>
      <c r="F131" s="903"/>
      <c r="G131" s="903"/>
      <c r="H131" s="903"/>
      <c r="I131" s="903"/>
      <c r="J131" s="903"/>
      <c r="K131" s="903"/>
      <c r="L131" s="903"/>
      <c r="M131" s="903"/>
      <c r="N131" s="903"/>
      <c r="O131" s="903"/>
      <c r="P131" s="903"/>
      <c r="Q131" s="903"/>
      <c r="R131" s="903"/>
      <c r="S131" s="903"/>
      <c r="T131" s="903"/>
      <c r="U131" s="903"/>
      <c r="V131" s="903"/>
      <c r="W131" s="903"/>
      <c r="X131" s="904"/>
      <c r="Y131" s="17"/>
      <c r="AA131" s="17"/>
      <c r="AD131" s="196"/>
      <c r="AE131" s="197"/>
      <c r="AF131" s="17"/>
      <c r="AG131" s="17"/>
    </row>
    <row r="132" spans="1:33" ht="14.25" customHeight="1" x14ac:dyDescent="0.15">
      <c r="A132" s="861" t="s">
        <v>315</v>
      </c>
      <c r="B132" s="862"/>
      <c r="C132" s="760" t="s">
        <v>329</v>
      </c>
      <c r="D132" s="563"/>
      <c r="E132" s="771" t="s">
        <v>186</v>
      </c>
      <c r="F132" s="563"/>
      <c r="G132" s="773" t="s">
        <v>187</v>
      </c>
      <c r="H132" s="774"/>
      <c r="I132" s="563"/>
      <c r="J132" s="771" t="s">
        <v>186</v>
      </c>
      <c r="K132" s="563"/>
      <c r="L132" s="773" t="s">
        <v>188</v>
      </c>
      <c r="M132" s="777"/>
      <c r="N132" s="768" t="s">
        <v>189</v>
      </c>
      <c r="O132" s="564"/>
      <c r="P132" s="568">
        <f>IF(OR(A132="",D132="",I132=""),0,FLOOR(IF(I132&lt;D132,TIME(I132,K132,1)+1,TIME(I132,K132,1))-TIME(D132,F132,0)-TIME(0,O132,0),"0:15"))</f>
        <v>0</v>
      </c>
      <c r="Q132" s="779" t="s">
        <v>290</v>
      </c>
      <c r="R132" s="774"/>
      <c r="S132" s="554"/>
      <c r="T132" s="780" t="s">
        <v>135</v>
      </c>
      <c r="U132" s="760" t="s">
        <v>328</v>
      </c>
      <c r="V132" s="774"/>
      <c r="W132" s="785"/>
      <c r="X132" s="786"/>
      <c r="Y132" s="17"/>
      <c r="AA132" s="17"/>
      <c r="AD132" s="196"/>
      <c r="AE132" s="197"/>
      <c r="AF132" s="17"/>
      <c r="AG132" s="17"/>
    </row>
    <row r="133" spans="1:33" ht="14.25" customHeight="1" x14ac:dyDescent="0.15">
      <c r="A133" s="863"/>
      <c r="B133" s="864"/>
      <c r="C133" s="770"/>
      <c r="D133" s="565"/>
      <c r="E133" s="772"/>
      <c r="F133" s="565"/>
      <c r="G133" s="775"/>
      <c r="H133" s="776"/>
      <c r="I133" s="565"/>
      <c r="J133" s="772"/>
      <c r="K133" s="565"/>
      <c r="L133" s="775"/>
      <c r="M133" s="778"/>
      <c r="N133" s="769"/>
      <c r="O133" s="566"/>
      <c r="P133" s="569">
        <f>IF(OR(A132="",D133="",I133=""),0,FLOOR(IF(I133&lt;D133,TIME(I133,K133,1)+1,TIME(I133,K133,1))-TIME(D133,F133,0)-TIME(0,O133,0),"0:15"))</f>
        <v>0</v>
      </c>
      <c r="Q133" s="762"/>
      <c r="R133" s="776"/>
      <c r="S133" s="553"/>
      <c r="T133" s="781"/>
      <c r="U133" s="762"/>
      <c r="V133" s="776"/>
      <c r="W133" s="766"/>
      <c r="X133" s="767"/>
      <c r="Y133" s="17"/>
      <c r="AA133" s="17"/>
      <c r="AD133" s="196"/>
      <c r="AE133" s="197"/>
      <c r="AF133" s="17"/>
      <c r="AG133" s="17"/>
    </row>
    <row r="134" spans="1:33" ht="20.25" customHeight="1" x14ac:dyDescent="0.15">
      <c r="A134" s="863"/>
      <c r="B134" s="864"/>
      <c r="C134" s="905" t="s">
        <v>330</v>
      </c>
      <c r="D134" s="896"/>
      <c r="E134" s="897"/>
      <c r="F134" s="897"/>
      <c r="G134" s="897"/>
      <c r="H134" s="897"/>
      <c r="I134" s="897"/>
      <c r="J134" s="897"/>
      <c r="K134" s="897"/>
      <c r="L134" s="897"/>
      <c r="M134" s="897"/>
      <c r="N134" s="897"/>
      <c r="O134" s="897"/>
      <c r="P134" s="897"/>
      <c r="Q134" s="897"/>
      <c r="R134" s="897"/>
      <c r="S134" s="897"/>
      <c r="T134" s="897"/>
      <c r="U134" s="897"/>
      <c r="V134" s="897"/>
      <c r="W134" s="897"/>
      <c r="X134" s="898"/>
      <c r="Y134" s="17"/>
      <c r="AA134" s="17"/>
      <c r="AD134" s="196"/>
      <c r="AE134" s="197"/>
      <c r="AF134" s="17"/>
      <c r="AG134" s="17"/>
    </row>
    <row r="135" spans="1:33" ht="20.25" customHeight="1" x14ac:dyDescent="0.15">
      <c r="A135" s="863"/>
      <c r="B135" s="864"/>
      <c r="C135" s="906"/>
      <c r="D135" s="899"/>
      <c r="E135" s="900"/>
      <c r="F135" s="900"/>
      <c r="G135" s="900"/>
      <c r="H135" s="900"/>
      <c r="I135" s="900"/>
      <c r="J135" s="900"/>
      <c r="K135" s="900"/>
      <c r="L135" s="900"/>
      <c r="M135" s="900"/>
      <c r="N135" s="900"/>
      <c r="O135" s="900"/>
      <c r="P135" s="900"/>
      <c r="Q135" s="900"/>
      <c r="R135" s="900"/>
      <c r="S135" s="900"/>
      <c r="T135" s="900"/>
      <c r="U135" s="900"/>
      <c r="V135" s="900"/>
      <c r="W135" s="900"/>
      <c r="X135" s="901"/>
      <c r="Y135" s="17"/>
      <c r="AA135" s="17"/>
      <c r="AD135" s="196"/>
      <c r="AE135" s="197"/>
      <c r="AF135" s="17"/>
      <c r="AG135" s="17"/>
    </row>
    <row r="136" spans="1:33" ht="20.25" customHeight="1" x14ac:dyDescent="0.15">
      <c r="A136" s="865"/>
      <c r="B136" s="866"/>
      <c r="C136" s="907"/>
      <c r="D136" s="902"/>
      <c r="E136" s="903"/>
      <c r="F136" s="903"/>
      <c r="G136" s="903"/>
      <c r="H136" s="903"/>
      <c r="I136" s="903"/>
      <c r="J136" s="903"/>
      <c r="K136" s="903"/>
      <c r="L136" s="903"/>
      <c r="M136" s="903"/>
      <c r="N136" s="903"/>
      <c r="O136" s="903"/>
      <c r="P136" s="903"/>
      <c r="Q136" s="903"/>
      <c r="R136" s="903"/>
      <c r="S136" s="903"/>
      <c r="T136" s="903"/>
      <c r="U136" s="903"/>
      <c r="V136" s="903"/>
      <c r="W136" s="903"/>
      <c r="X136" s="904"/>
      <c r="Y136" s="17"/>
      <c r="AA136" s="17"/>
      <c r="AD136" s="196"/>
      <c r="AE136" s="197"/>
      <c r="AF136" s="17"/>
      <c r="AG136" s="17"/>
    </row>
    <row r="137" spans="1:33" ht="14.25" customHeight="1" x14ac:dyDescent="0.15">
      <c r="A137" s="861" t="s">
        <v>316</v>
      </c>
      <c r="B137" s="862"/>
      <c r="C137" s="760" t="s">
        <v>329</v>
      </c>
      <c r="D137" s="563"/>
      <c r="E137" s="771" t="s">
        <v>186</v>
      </c>
      <c r="F137" s="563"/>
      <c r="G137" s="773" t="s">
        <v>187</v>
      </c>
      <c r="H137" s="774"/>
      <c r="I137" s="563"/>
      <c r="J137" s="771" t="s">
        <v>186</v>
      </c>
      <c r="K137" s="563"/>
      <c r="L137" s="773" t="s">
        <v>188</v>
      </c>
      <c r="M137" s="777"/>
      <c r="N137" s="768" t="s">
        <v>189</v>
      </c>
      <c r="O137" s="564"/>
      <c r="P137" s="568">
        <f>IF(OR(A137="",D137="",I137=""),0,FLOOR(IF(I137&lt;D137,TIME(I137,K137,1)+1,TIME(I137,K137,1))-TIME(D137,F137,0)-TIME(0,O137,0),"0:15"))</f>
        <v>0</v>
      </c>
      <c r="Q137" s="779" t="s">
        <v>290</v>
      </c>
      <c r="R137" s="774"/>
      <c r="S137" s="554"/>
      <c r="T137" s="780" t="s">
        <v>135</v>
      </c>
      <c r="U137" s="760" t="s">
        <v>328</v>
      </c>
      <c r="V137" s="774"/>
      <c r="W137" s="785"/>
      <c r="X137" s="786"/>
      <c r="Y137" s="17"/>
      <c r="AA137" s="17"/>
      <c r="AD137" s="196"/>
      <c r="AE137" s="197"/>
      <c r="AF137" s="17"/>
      <c r="AG137" s="17"/>
    </row>
    <row r="138" spans="1:33" ht="14.25" customHeight="1" x14ac:dyDescent="0.15">
      <c r="A138" s="863"/>
      <c r="B138" s="864"/>
      <c r="C138" s="770"/>
      <c r="D138" s="565"/>
      <c r="E138" s="772"/>
      <c r="F138" s="565"/>
      <c r="G138" s="775"/>
      <c r="H138" s="776"/>
      <c r="I138" s="565"/>
      <c r="J138" s="772"/>
      <c r="K138" s="565"/>
      <c r="L138" s="775"/>
      <c r="M138" s="778"/>
      <c r="N138" s="769"/>
      <c r="O138" s="566"/>
      <c r="P138" s="569">
        <f>IF(OR(A137="",D138="",I138=""),0,FLOOR(IF(I138&lt;D138,TIME(I138,K138,1)+1,TIME(I138,K138,1))-TIME(D138,F138,0)-TIME(0,O138,0),"0:15"))</f>
        <v>0</v>
      </c>
      <c r="Q138" s="762"/>
      <c r="R138" s="776"/>
      <c r="S138" s="553"/>
      <c r="T138" s="781"/>
      <c r="U138" s="762"/>
      <c r="V138" s="776"/>
      <c r="W138" s="766"/>
      <c r="X138" s="767"/>
      <c r="Y138" s="17"/>
      <c r="AA138" s="17"/>
      <c r="AD138" s="196"/>
      <c r="AE138" s="197"/>
      <c r="AF138" s="17"/>
      <c r="AG138" s="17"/>
    </row>
    <row r="139" spans="1:33" ht="20.25" customHeight="1" x14ac:dyDescent="0.15">
      <c r="A139" s="863"/>
      <c r="B139" s="864"/>
      <c r="C139" s="905" t="s">
        <v>330</v>
      </c>
      <c r="D139" s="896"/>
      <c r="E139" s="897"/>
      <c r="F139" s="897"/>
      <c r="G139" s="897"/>
      <c r="H139" s="897"/>
      <c r="I139" s="897"/>
      <c r="J139" s="897"/>
      <c r="K139" s="897"/>
      <c r="L139" s="897"/>
      <c r="M139" s="897"/>
      <c r="N139" s="897"/>
      <c r="O139" s="897"/>
      <c r="P139" s="897"/>
      <c r="Q139" s="897"/>
      <c r="R139" s="897"/>
      <c r="S139" s="897"/>
      <c r="T139" s="897"/>
      <c r="U139" s="897"/>
      <c r="V139" s="897"/>
      <c r="W139" s="897"/>
      <c r="X139" s="898"/>
      <c r="Y139" s="17"/>
      <c r="AA139" s="17"/>
      <c r="AD139" s="196"/>
      <c r="AE139" s="197"/>
      <c r="AF139" s="17"/>
      <c r="AG139" s="17"/>
    </row>
    <row r="140" spans="1:33" ht="20.25" customHeight="1" x14ac:dyDescent="0.15">
      <c r="A140" s="863"/>
      <c r="B140" s="864"/>
      <c r="C140" s="906"/>
      <c r="D140" s="899"/>
      <c r="E140" s="900"/>
      <c r="F140" s="900"/>
      <c r="G140" s="900"/>
      <c r="H140" s="900"/>
      <c r="I140" s="900"/>
      <c r="J140" s="900"/>
      <c r="K140" s="900"/>
      <c r="L140" s="900"/>
      <c r="M140" s="900"/>
      <c r="N140" s="900"/>
      <c r="O140" s="900"/>
      <c r="P140" s="900"/>
      <c r="Q140" s="900"/>
      <c r="R140" s="900"/>
      <c r="S140" s="900"/>
      <c r="T140" s="900"/>
      <c r="U140" s="900"/>
      <c r="V140" s="900"/>
      <c r="W140" s="900"/>
      <c r="X140" s="901"/>
      <c r="Y140" s="17"/>
      <c r="AA140" s="17"/>
      <c r="AD140" s="196"/>
      <c r="AE140" s="197"/>
      <c r="AF140" s="17"/>
      <c r="AG140" s="17"/>
    </row>
    <row r="141" spans="1:33" ht="20.25" customHeight="1" x14ac:dyDescent="0.15">
      <c r="A141" s="865"/>
      <c r="B141" s="866"/>
      <c r="C141" s="907"/>
      <c r="D141" s="902"/>
      <c r="E141" s="903"/>
      <c r="F141" s="903"/>
      <c r="G141" s="903"/>
      <c r="H141" s="903"/>
      <c r="I141" s="903"/>
      <c r="J141" s="903"/>
      <c r="K141" s="903"/>
      <c r="L141" s="903"/>
      <c r="M141" s="903"/>
      <c r="N141" s="903"/>
      <c r="O141" s="903"/>
      <c r="P141" s="903"/>
      <c r="Q141" s="903"/>
      <c r="R141" s="903"/>
      <c r="S141" s="903"/>
      <c r="T141" s="903"/>
      <c r="U141" s="903"/>
      <c r="V141" s="903"/>
      <c r="W141" s="903"/>
      <c r="X141" s="904"/>
      <c r="Y141" s="17"/>
      <c r="AA141" s="17"/>
      <c r="AD141" s="196"/>
      <c r="AE141" s="197"/>
      <c r="AF141" s="17"/>
      <c r="AG141" s="17"/>
    </row>
    <row r="142" spans="1:33" ht="14.25" customHeight="1" x14ac:dyDescent="0.15">
      <c r="A142" s="861" t="s">
        <v>317</v>
      </c>
      <c r="B142" s="862"/>
      <c r="C142" s="760" t="s">
        <v>329</v>
      </c>
      <c r="D142" s="563"/>
      <c r="E142" s="771" t="s">
        <v>186</v>
      </c>
      <c r="F142" s="563"/>
      <c r="G142" s="773" t="s">
        <v>187</v>
      </c>
      <c r="H142" s="774"/>
      <c r="I142" s="563"/>
      <c r="J142" s="771" t="s">
        <v>186</v>
      </c>
      <c r="K142" s="563"/>
      <c r="L142" s="773" t="s">
        <v>188</v>
      </c>
      <c r="M142" s="777"/>
      <c r="N142" s="768" t="s">
        <v>189</v>
      </c>
      <c r="O142" s="564"/>
      <c r="P142" s="568">
        <f>IF(OR(A142="",D142="",I142=""),0,FLOOR(IF(I142&lt;D142,TIME(I142,K142,1)+1,TIME(I142,K142,1))-TIME(D142,F142,0)-TIME(0,O142,0),"0:15"))</f>
        <v>0</v>
      </c>
      <c r="Q142" s="779" t="s">
        <v>290</v>
      </c>
      <c r="R142" s="774"/>
      <c r="S142" s="554"/>
      <c r="T142" s="780" t="s">
        <v>135</v>
      </c>
      <c r="U142" s="760" t="s">
        <v>328</v>
      </c>
      <c r="V142" s="774"/>
      <c r="W142" s="785"/>
      <c r="X142" s="786"/>
      <c r="Y142" s="17"/>
      <c r="AA142" s="17"/>
      <c r="AD142" s="196"/>
      <c r="AE142" s="197"/>
      <c r="AF142" s="17"/>
      <c r="AG142" s="17"/>
    </row>
    <row r="143" spans="1:33" ht="14.25" customHeight="1" x14ac:dyDescent="0.15">
      <c r="A143" s="863"/>
      <c r="B143" s="864"/>
      <c r="C143" s="770"/>
      <c r="D143" s="565"/>
      <c r="E143" s="772"/>
      <c r="F143" s="565"/>
      <c r="G143" s="775"/>
      <c r="H143" s="776"/>
      <c r="I143" s="565"/>
      <c r="J143" s="772"/>
      <c r="K143" s="565"/>
      <c r="L143" s="775"/>
      <c r="M143" s="778"/>
      <c r="N143" s="769"/>
      <c r="O143" s="566"/>
      <c r="P143" s="569">
        <f>IF(OR(A142="",D143="",I143=""),0,FLOOR(IF(I143&lt;D143,TIME(I143,K143,1)+1,TIME(I143,K143,1))-TIME(D143,F143,0)-TIME(0,O143,0),"0:15"))</f>
        <v>0</v>
      </c>
      <c r="Q143" s="762"/>
      <c r="R143" s="776"/>
      <c r="S143" s="553"/>
      <c r="T143" s="781"/>
      <c r="U143" s="762"/>
      <c r="V143" s="776"/>
      <c r="W143" s="766"/>
      <c r="X143" s="767"/>
      <c r="Y143" s="17"/>
      <c r="AA143" s="17"/>
      <c r="AD143" s="196"/>
      <c r="AE143" s="197"/>
      <c r="AF143" s="17"/>
      <c r="AG143" s="17"/>
    </row>
    <row r="144" spans="1:33" ht="20.25" customHeight="1" x14ac:dyDescent="0.15">
      <c r="A144" s="863"/>
      <c r="B144" s="864"/>
      <c r="C144" s="905" t="s">
        <v>330</v>
      </c>
      <c r="D144" s="896"/>
      <c r="E144" s="897"/>
      <c r="F144" s="897"/>
      <c r="G144" s="897"/>
      <c r="H144" s="897"/>
      <c r="I144" s="897"/>
      <c r="J144" s="897"/>
      <c r="K144" s="897"/>
      <c r="L144" s="897"/>
      <c r="M144" s="897"/>
      <c r="N144" s="897"/>
      <c r="O144" s="897"/>
      <c r="P144" s="897"/>
      <c r="Q144" s="897"/>
      <c r="R144" s="897"/>
      <c r="S144" s="897"/>
      <c r="T144" s="897"/>
      <c r="U144" s="897"/>
      <c r="V144" s="897"/>
      <c r="W144" s="897"/>
      <c r="X144" s="898"/>
      <c r="Y144" s="17"/>
      <c r="AA144" s="17"/>
      <c r="AD144" s="196"/>
      <c r="AE144" s="197"/>
      <c r="AF144" s="17"/>
      <c r="AG144" s="17"/>
    </row>
    <row r="145" spans="1:41" ht="20.25" customHeight="1" x14ac:dyDescent="0.15">
      <c r="A145" s="863"/>
      <c r="B145" s="864"/>
      <c r="C145" s="906"/>
      <c r="D145" s="899"/>
      <c r="E145" s="900"/>
      <c r="F145" s="900"/>
      <c r="G145" s="900"/>
      <c r="H145" s="900"/>
      <c r="I145" s="900"/>
      <c r="J145" s="900"/>
      <c r="K145" s="900"/>
      <c r="L145" s="900"/>
      <c r="M145" s="900"/>
      <c r="N145" s="900"/>
      <c r="O145" s="900"/>
      <c r="P145" s="900"/>
      <c r="Q145" s="900"/>
      <c r="R145" s="900"/>
      <c r="S145" s="900"/>
      <c r="T145" s="900"/>
      <c r="U145" s="900"/>
      <c r="V145" s="900"/>
      <c r="W145" s="900"/>
      <c r="X145" s="901"/>
      <c r="Y145" s="17"/>
      <c r="AA145" s="17"/>
      <c r="AD145" s="196"/>
      <c r="AE145" s="197"/>
      <c r="AF145" s="17"/>
      <c r="AG145" s="17"/>
    </row>
    <row r="146" spans="1:41" ht="20.25" customHeight="1" x14ac:dyDescent="0.15">
      <c r="A146" s="865"/>
      <c r="B146" s="866"/>
      <c r="C146" s="907"/>
      <c r="D146" s="902"/>
      <c r="E146" s="903"/>
      <c r="F146" s="903"/>
      <c r="G146" s="903"/>
      <c r="H146" s="903"/>
      <c r="I146" s="903"/>
      <c r="J146" s="903"/>
      <c r="K146" s="903"/>
      <c r="L146" s="903"/>
      <c r="M146" s="903"/>
      <c r="N146" s="903"/>
      <c r="O146" s="903"/>
      <c r="P146" s="903"/>
      <c r="Q146" s="903"/>
      <c r="R146" s="903"/>
      <c r="S146" s="903"/>
      <c r="T146" s="903"/>
      <c r="U146" s="903"/>
      <c r="V146" s="903"/>
      <c r="W146" s="903"/>
      <c r="X146" s="904"/>
      <c r="Y146" s="17"/>
      <c r="AA146" s="17"/>
      <c r="AD146" s="196"/>
      <c r="AE146" s="197"/>
      <c r="AF146" s="17"/>
      <c r="AG146" s="17"/>
    </row>
    <row r="147" spans="1:41" ht="14.25" customHeight="1" x14ac:dyDescent="0.15">
      <c r="A147" s="861" t="s">
        <v>318</v>
      </c>
      <c r="B147" s="862"/>
      <c r="C147" s="760" t="s">
        <v>329</v>
      </c>
      <c r="D147" s="563"/>
      <c r="E147" s="771" t="s">
        <v>186</v>
      </c>
      <c r="F147" s="563"/>
      <c r="G147" s="773" t="s">
        <v>187</v>
      </c>
      <c r="H147" s="774"/>
      <c r="I147" s="563"/>
      <c r="J147" s="771" t="s">
        <v>186</v>
      </c>
      <c r="K147" s="563"/>
      <c r="L147" s="773" t="s">
        <v>188</v>
      </c>
      <c r="M147" s="777"/>
      <c r="N147" s="867" t="s">
        <v>189</v>
      </c>
      <c r="O147" s="564"/>
      <c r="P147" s="568">
        <f>IF(OR(A147="",D147="",I147=""),0,FLOOR(IF(I147&lt;D147,TIME(I147,K147,1)+1,TIME(I147,K147,1))-TIME(D147,F147,0)-TIME(0,O147,0),"0:15"))</f>
        <v>0</v>
      </c>
      <c r="Q147" s="779" t="s">
        <v>290</v>
      </c>
      <c r="R147" s="774"/>
      <c r="S147" s="554"/>
      <c r="T147" s="869" t="s">
        <v>135</v>
      </c>
      <c r="U147" s="760" t="s">
        <v>328</v>
      </c>
      <c r="V147" s="774"/>
      <c r="W147" s="785"/>
      <c r="X147" s="786"/>
      <c r="Y147" s="17"/>
      <c r="AA147" s="17"/>
      <c r="AD147" s="196"/>
      <c r="AE147" s="197"/>
      <c r="AF147" s="17"/>
      <c r="AG147" s="17"/>
    </row>
    <row r="148" spans="1:41" ht="14.25" customHeight="1" x14ac:dyDescent="0.15">
      <c r="A148" s="863"/>
      <c r="B148" s="864"/>
      <c r="C148" s="770"/>
      <c r="D148" s="565"/>
      <c r="E148" s="772"/>
      <c r="F148" s="565"/>
      <c r="G148" s="775"/>
      <c r="H148" s="776"/>
      <c r="I148" s="565"/>
      <c r="J148" s="772"/>
      <c r="K148" s="565"/>
      <c r="L148" s="775"/>
      <c r="M148" s="778"/>
      <c r="N148" s="868"/>
      <c r="O148" s="566"/>
      <c r="P148" s="569">
        <f>IF(OR(A147="",D148="",I148=""),0,FLOOR(IF(I148&lt;D148,TIME(I148,K148,1)+1,TIME(I148,K148,1))-TIME(D148,F148,0)-TIME(0,O148,0),"0:15"))</f>
        <v>0</v>
      </c>
      <c r="Q148" s="762"/>
      <c r="R148" s="776"/>
      <c r="S148" s="553"/>
      <c r="T148" s="870"/>
      <c r="U148" s="762"/>
      <c r="V148" s="776"/>
      <c r="W148" s="766"/>
      <c r="X148" s="767"/>
      <c r="Y148" s="17"/>
      <c r="AA148" s="17"/>
      <c r="AD148" s="196"/>
      <c r="AE148" s="197"/>
      <c r="AF148" s="17"/>
      <c r="AG148" s="17"/>
    </row>
    <row r="149" spans="1:41" ht="20.25" customHeight="1" x14ac:dyDescent="0.15">
      <c r="A149" s="863"/>
      <c r="B149" s="864"/>
      <c r="C149" s="905" t="s">
        <v>330</v>
      </c>
      <c r="D149" s="896"/>
      <c r="E149" s="897"/>
      <c r="F149" s="897"/>
      <c r="G149" s="897"/>
      <c r="H149" s="897"/>
      <c r="I149" s="897"/>
      <c r="J149" s="897"/>
      <c r="K149" s="897"/>
      <c r="L149" s="897"/>
      <c r="M149" s="897"/>
      <c r="N149" s="897"/>
      <c r="O149" s="897"/>
      <c r="P149" s="897"/>
      <c r="Q149" s="897"/>
      <c r="R149" s="897"/>
      <c r="S149" s="897"/>
      <c r="T149" s="897"/>
      <c r="U149" s="897"/>
      <c r="V149" s="897"/>
      <c r="W149" s="897"/>
      <c r="X149" s="898"/>
      <c r="Y149" s="17"/>
      <c r="AA149" s="17"/>
      <c r="AD149" s="196"/>
      <c r="AE149" s="197"/>
      <c r="AF149" s="17"/>
      <c r="AG149" s="17"/>
    </row>
    <row r="150" spans="1:41" ht="20.25" customHeight="1" x14ac:dyDescent="0.15">
      <c r="A150" s="863"/>
      <c r="B150" s="864"/>
      <c r="C150" s="906"/>
      <c r="D150" s="899"/>
      <c r="E150" s="900"/>
      <c r="F150" s="900"/>
      <c r="G150" s="900"/>
      <c r="H150" s="900"/>
      <c r="I150" s="900"/>
      <c r="J150" s="900"/>
      <c r="K150" s="900"/>
      <c r="L150" s="900"/>
      <c r="M150" s="900"/>
      <c r="N150" s="900"/>
      <c r="O150" s="900"/>
      <c r="P150" s="900"/>
      <c r="Q150" s="900"/>
      <c r="R150" s="900"/>
      <c r="S150" s="900"/>
      <c r="T150" s="900"/>
      <c r="U150" s="900"/>
      <c r="V150" s="900"/>
      <c r="W150" s="900"/>
      <c r="X150" s="901"/>
      <c r="Y150" s="17"/>
      <c r="AA150" s="17"/>
      <c r="AD150" s="196"/>
      <c r="AE150" s="197"/>
      <c r="AF150" s="17"/>
      <c r="AG150" s="17"/>
    </row>
    <row r="151" spans="1:41" ht="20.25" customHeight="1" x14ac:dyDescent="0.15">
      <c r="A151" s="865"/>
      <c r="B151" s="866"/>
      <c r="C151" s="907"/>
      <c r="D151" s="902"/>
      <c r="E151" s="903"/>
      <c r="F151" s="903"/>
      <c r="G151" s="903"/>
      <c r="H151" s="903"/>
      <c r="I151" s="903"/>
      <c r="J151" s="903"/>
      <c r="K151" s="903"/>
      <c r="L151" s="903"/>
      <c r="M151" s="903"/>
      <c r="N151" s="903"/>
      <c r="O151" s="903"/>
      <c r="P151" s="903"/>
      <c r="Q151" s="903"/>
      <c r="R151" s="903"/>
      <c r="S151" s="903"/>
      <c r="T151" s="903"/>
      <c r="U151" s="903"/>
      <c r="V151" s="903"/>
      <c r="W151" s="903"/>
      <c r="X151" s="904"/>
      <c r="Y151" s="17"/>
      <c r="AA151" s="17"/>
      <c r="AD151" s="196"/>
      <c r="AE151" s="197"/>
      <c r="AF151" s="17"/>
      <c r="AG151" s="17"/>
    </row>
    <row r="152" spans="1:41" ht="14.25" customHeight="1" x14ac:dyDescent="0.15">
      <c r="A152" s="861" t="s">
        <v>319</v>
      </c>
      <c r="B152" s="862"/>
      <c r="C152" s="760" t="s">
        <v>329</v>
      </c>
      <c r="D152" s="563"/>
      <c r="E152" s="771" t="s">
        <v>186</v>
      </c>
      <c r="F152" s="563"/>
      <c r="G152" s="773" t="s">
        <v>187</v>
      </c>
      <c r="H152" s="774"/>
      <c r="I152" s="563"/>
      <c r="J152" s="771" t="s">
        <v>186</v>
      </c>
      <c r="K152" s="563"/>
      <c r="L152" s="773" t="s">
        <v>188</v>
      </c>
      <c r="M152" s="777"/>
      <c r="N152" s="867" t="s">
        <v>189</v>
      </c>
      <c r="O152" s="564"/>
      <c r="P152" s="568">
        <f>IF(OR(A152="",D152="",I152=""),0,FLOOR(IF(I152&lt;D152,TIME(I152,K152,1)+1,TIME(I152,K152,1))-TIME(D152,F152,0)-TIME(0,O152,0),"0:15"))</f>
        <v>0</v>
      </c>
      <c r="Q152" s="779" t="s">
        <v>290</v>
      </c>
      <c r="R152" s="774"/>
      <c r="S152" s="554"/>
      <c r="T152" s="780" t="s">
        <v>135</v>
      </c>
      <c r="U152" s="760" t="s">
        <v>328</v>
      </c>
      <c r="V152" s="774"/>
      <c r="W152" s="785"/>
      <c r="X152" s="786"/>
      <c r="Y152" s="17"/>
      <c r="AA152" s="17"/>
      <c r="AD152" s="196"/>
      <c r="AE152" s="197"/>
      <c r="AF152" s="17"/>
      <c r="AG152" s="17"/>
    </row>
    <row r="153" spans="1:41" ht="14.25" customHeight="1" x14ac:dyDescent="0.15">
      <c r="A153" s="863"/>
      <c r="B153" s="864"/>
      <c r="C153" s="770"/>
      <c r="D153" s="565"/>
      <c r="E153" s="772"/>
      <c r="F153" s="565"/>
      <c r="G153" s="775"/>
      <c r="H153" s="776"/>
      <c r="I153" s="565"/>
      <c r="J153" s="772"/>
      <c r="K153" s="565"/>
      <c r="L153" s="775"/>
      <c r="M153" s="778"/>
      <c r="N153" s="868"/>
      <c r="O153" s="566"/>
      <c r="P153" s="569">
        <f>IF(OR(A152="",D153="",I153=""),0,FLOOR(IF(I153&lt;D153,TIME(I153,K153,1)+1,TIME(I153,K153,1))-TIME(D153,F153,0)-TIME(0,O153,0),"0:15"))</f>
        <v>0</v>
      </c>
      <c r="Q153" s="762"/>
      <c r="R153" s="776"/>
      <c r="S153" s="553"/>
      <c r="T153" s="781"/>
      <c r="U153" s="762"/>
      <c r="V153" s="776"/>
      <c r="W153" s="766"/>
      <c r="X153" s="767"/>
      <c r="Y153" s="17"/>
      <c r="AA153" s="17"/>
      <c r="AD153" s="196"/>
      <c r="AE153" s="197"/>
      <c r="AF153" s="17"/>
      <c r="AG153" s="17"/>
    </row>
    <row r="154" spans="1:41" ht="20.25" customHeight="1" x14ac:dyDescent="0.15">
      <c r="A154" s="863"/>
      <c r="B154" s="864"/>
      <c r="C154" s="905" t="s">
        <v>330</v>
      </c>
      <c r="D154" s="896"/>
      <c r="E154" s="897"/>
      <c r="F154" s="897"/>
      <c r="G154" s="897"/>
      <c r="H154" s="897"/>
      <c r="I154" s="897"/>
      <c r="J154" s="897"/>
      <c r="K154" s="897"/>
      <c r="L154" s="897"/>
      <c r="M154" s="897"/>
      <c r="N154" s="897"/>
      <c r="O154" s="897"/>
      <c r="P154" s="897"/>
      <c r="Q154" s="897"/>
      <c r="R154" s="897"/>
      <c r="S154" s="897"/>
      <c r="T154" s="897"/>
      <c r="U154" s="897"/>
      <c r="V154" s="897"/>
      <c r="W154" s="897"/>
      <c r="X154" s="898"/>
      <c r="Y154" s="17"/>
      <c r="AA154" s="17"/>
      <c r="AD154" s="196"/>
      <c r="AE154" s="203"/>
      <c r="AF154" s="17"/>
      <c r="AG154" s="17"/>
      <c r="AK154" s="207"/>
      <c r="AL154" s="217"/>
      <c r="AM154" s="209"/>
      <c r="AO154" s="209"/>
    </row>
    <row r="155" spans="1:41" ht="20.25" customHeight="1" x14ac:dyDescent="0.15">
      <c r="A155" s="863"/>
      <c r="B155" s="864"/>
      <c r="C155" s="906"/>
      <c r="D155" s="899"/>
      <c r="E155" s="900"/>
      <c r="F155" s="900"/>
      <c r="G155" s="900"/>
      <c r="H155" s="900"/>
      <c r="I155" s="900"/>
      <c r="J155" s="900"/>
      <c r="K155" s="900"/>
      <c r="L155" s="900"/>
      <c r="M155" s="900"/>
      <c r="N155" s="900"/>
      <c r="O155" s="900"/>
      <c r="P155" s="900"/>
      <c r="Q155" s="900"/>
      <c r="R155" s="900"/>
      <c r="S155" s="900"/>
      <c r="T155" s="900"/>
      <c r="U155" s="900"/>
      <c r="V155" s="900"/>
      <c r="W155" s="900"/>
      <c r="X155" s="901"/>
      <c r="Y155" s="17"/>
      <c r="AA155" s="17"/>
      <c r="AD155" s="196"/>
      <c r="AE155" s="203"/>
      <c r="AF155" s="17"/>
      <c r="AG155" s="17"/>
      <c r="AK155" s="207"/>
      <c r="AL155" s="217"/>
      <c r="AM155" s="209"/>
      <c r="AO155" s="209"/>
    </row>
    <row r="156" spans="1:41" ht="20.25" customHeight="1" x14ac:dyDescent="0.15">
      <c r="A156" s="865"/>
      <c r="B156" s="866"/>
      <c r="C156" s="907"/>
      <c r="D156" s="902"/>
      <c r="E156" s="903"/>
      <c r="F156" s="903"/>
      <c r="G156" s="903"/>
      <c r="H156" s="903"/>
      <c r="I156" s="903"/>
      <c r="J156" s="903"/>
      <c r="K156" s="903"/>
      <c r="L156" s="903"/>
      <c r="M156" s="903"/>
      <c r="N156" s="903"/>
      <c r="O156" s="903"/>
      <c r="P156" s="903"/>
      <c r="Q156" s="903"/>
      <c r="R156" s="903"/>
      <c r="S156" s="903"/>
      <c r="T156" s="903"/>
      <c r="U156" s="903"/>
      <c r="V156" s="903"/>
      <c r="W156" s="903"/>
      <c r="X156" s="904"/>
      <c r="Y156" s="17"/>
      <c r="AA156" s="17"/>
      <c r="AD156" s="196"/>
      <c r="AE156" s="203"/>
      <c r="AF156" s="17"/>
      <c r="AG156" s="17"/>
      <c r="AK156" s="207"/>
      <c r="AL156" s="217"/>
      <c r="AM156" s="209"/>
      <c r="AO156" s="209"/>
    </row>
    <row r="157" spans="1:41" ht="14.25" customHeight="1" x14ac:dyDescent="0.15">
      <c r="A157" s="861" t="s">
        <v>320</v>
      </c>
      <c r="B157" s="862"/>
      <c r="C157" s="760" t="s">
        <v>329</v>
      </c>
      <c r="D157" s="563"/>
      <c r="E157" s="771" t="s">
        <v>186</v>
      </c>
      <c r="F157" s="563"/>
      <c r="G157" s="773" t="s">
        <v>187</v>
      </c>
      <c r="H157" s="774"/>
      <c r="I157" s="563"/>
      <c r="J157" s="771" t="s">
        <v>186</v>
      </c>
      <c r="K157" s="563"/>
      <c r="L157" s="773" t="s">
        <v>188</v>
      </c>
      <c r="M157" s="777"/>
      <c r="N157" s="768" t="s">
        <v>189</v>
      </c>
      <c r="O157" s="564"/>
      <c r="P157" s="568">
        <f>IF(OR(A157="",D157="",I157=""),0,FLOOR(IF(I157&lt;D157,TIME(I157,K157,1)+1,TIME(I157,K157,1))-TIME(D157,F157,0)-TIME(0,O157,0),"0:15"))</f>
        <v>0</v>
      </c>
      <c r="Q157" s="779" t="s">
        <v>290</v>
      </c>
      <c r="R157" s="774"/>
      <c r="S157" s="554"/>
      <c r="T157" s="780" t="s">
        <v>135</v>
      </c>
      <c r="U157" s="760" t="s">
        <v>328</v>
      </c>
      <c r="V157" s="774"/>
      <c r="W157" s="785"/>
      <c r="X157" s="786"/>
      <c r="Y157" s="17"/>
      <c r="AA157" s="17"/>
      <c r="AD157" s="196"/>
      <c r="AE157" s="203"/>
      <c r="AF157" s="17"/>
      <c r="AG157" s="17"/>
      <c r="AK157" s="207"/>
      <c r="AL157" s="217"/>
    </row>
    <row r="158" spans="1:41" ht="14.25" customHeight="1" x14ac:dyDescent="0.15">
      <c r="A158" s="863"/>
      <c r="B158" s="864"/>
      <c r="C158" s="770"/>
      <c r="D158" s="565"/>
      <c r="E158" s="772"/>
      <c r="F158" s="565"/>
      <c r="G158" s="775"/>
      <c r="H158" s="776"/>
      <c r="I158" s="565"/>
      <c r="J158" s="772"/>
      <c r="K158" s="565"/>
      <c r="L158" s="775"/>
      <c r="M158" s="778"/>
      <c r="N158" s="769"/>
      <c r="O158" s="566"/>
      <c r="P158" s="569">
        <f>IF(OR(A157="",D158="",I158=""),0,FLOOR(IF(I158&lt;D158,TIME(I158,K158,1)+1,TIME(I158,K158,1))-TIME(D158,F158,0)-TIME(0,O158,0),"0:15"))</f>
        <v>0</v>
      </c>
      <c r="Q158" s="762"/>
      <c r="R158" s="776"/>
      <c r="S158" s="553"/>
      <c r="T158" s="781"/>
      <c r="U158" s="762"/>
      <c r="V158" s="776"/>
      <c r="W158" s="766"/>
      <c r="X158" s="767"/>
      <c r="Y158" s="17"/>
      <c r="AA158" s="17"/>
      <c r="AD158" s="196"/>
      <c r="AE158" s="203"/>
      <c r="AF158" s="17"/>
      <c r="AG158" s="17"/>
      <c r="AK158" s="207"/>
      <c r="AL158" s="217"/>
    </row>
    <row r="159" spans="1:41" ht="20.25" customHeight="1" x14ac:dyDescent="0.15">
      <c r="A159" s="863"/>
      <c r="B159" s="864"/>
      <c r="C159" s="905" t="s">
        <v>330</v>
      </c>
      <c r="D159" s="896"/>
      <c r="E159" s="897"/>
      <c r="F159" s="897"/>
      <c r="G159" s="897"/>
      <c r="H159" s="897"/>
      <c r="I159" s="897"/>
      <c r="J159" s="897"/>
      <c r="K159" s="897"/>
      <c r="L159" s="897"/>
      <c r="M159" s="897"/>
      <c r="N159" s="897"/>
      <c r="O159" s="897"/>
      <c r="P159" s="897"/>
      <c r="Q159" s="897"/>
      <c r="R159" s="897"/>
      <c r="S159" s="897"/>
      <c r="T159" s="897"/>
      <c r="U159" s="897"/>
      <c r="V159" s="897"/>
      <c r="W159" s="897"/>
      <c r="X159" s="898"/>
      <c r="Y159" s="17"/>
      <c r="AA159" s="17"/>
      <c r="AD159" s="196"/>
      <c r="AE159" s="197"/>
      <c r="AF159" s="17"/>
      <c r="AG159" s="17"/>
      <c r="AL159" s="218"/>
      <c r="AM159" s="209"/>
      <c r="AO159" s="209"/>
    </row>
    <row r="160" spans="1:41" ht="20.25" customHeight="1" x14ac:dyDescent="0.15">
      <c r="A160" s="863"/>
      <c r="B160" s="864"/>
      <c r="C160" s="906"/>
      <c r="D160" s="899"/>
      <c r="E160" s="900"/>
      <c r="F160" s="900"/>
      <c r="G160" s="900"/>
      <c r="H160" s="900"/>
      <c r="I160" s="900"/>
      <c r="J160" s="900"/>
      <c r="K160" s="900"/>
      <c r="L160" s="900"/>
      <c r="M160" s="900"/>
      <c r="N160" s="900"/>
      <c r="O160" s="900"/>
      <c r="P160" s="900"/>
      <c r="Q160" s="900"/>
      <c r="R160" s="900"/>
      <c r="S160" s="900"/>
      <c r="T160" s="900"/>
      <c r="U160" s="900"/>
      <c r="V160" s="900"/>
      <c r="W160" s="900"/>
      <c r="X160" s="901"/>
      <c r="Y160" s="17"/>
      <c r="AA160" s="17"/>
      <c r="AD160" s="196"/>
      <c r="AE160" s="197"/>
      <c r="AF160" s="17"/>
      <c r="AG160" s="17"/>
    </row>
    <row r="161" spans="1:33" ht="20.25" customHeight="1" x14ac:dyDescent="0.15">
      <c r="A161" s="865"/>
      <c r="B161" s="866"/>
      <c r="C161" s="907"/>
      <c r="D161" s="902"/>
      <c r="E161" s="903"/>
      <c r="F161" s="903"/>
      <c r="G161" s="903"/>
      <c r="H161" s="903"/>
      <c r="I161" s="903"/>
      <c r="J161" s="903"/>
      <c r="K161" s="903"/>
      <c r="L161" s="903"/>
      <c r="M161" s="903"/>
      <c r="N161" s="903"/>
      <c r="O161" s="903"/>
      <c r="P161" s="903"/>
      <c r="Q161" s="903"/>
      <c r="R161" s="903"/>
      <c r="S161" s="903"/>
      <c r="T161" s="903"/>
      <c r="U161" s="903"/>
      <c r="V161" s="903"/>
      <c r="W161" s="903"/>
      <c r="X161" s="904"/>
      <c r="Y161" s="17"/>
      <c r="AA161" s="17"/>
      <c r="AD161" s="196"/>
      <c r="AE161" s="197"/>
      <c r="AF161" s="17"/>
      <c r="AG161" s="17"/>
    </row>
    <row r="162" spans="1:33" ht="14.25" customHeight="1" x14ac:dyDescent="0.15">
      <c r="A162" s="861" t="s">
        <v>321</v>
      </c>
      <c r="B162" s="862"/>
      <c r="C162" s="760" t="s">
        <v>329</v>
      </c>
      <c r="D162" s="563"/>
      <c r="E162" s="771" t="s">
        <v>186</v>
      </c>
      <c r="F162" s="563"/>
      <c r="G162" s="773" t="s">
        <v>187</v>
      </c>
      <c r="H162" s="774"/>
      <c r="I162" s="563"/>
      <c r="J162" s="771" t="s">
        <v>186</v>
      </c>
      <c r="K162" s="563"/>
      <c r="L162" s="773" t="s">
        <v>188</v>
      </c>
      <c r="M162" s="777"/>
      <c r="N162" s="768" t="s">
        <v>189</v>
      </c>
      <c r="O162" s="564"/>
      <c r="P162" s="568">
        <f>IF(OR(A162="",D162="",I162=""),0,FLOOR(IF(I162&lt;D162,TIME(I162,K162,1)+1,TIME(I162,K162,1))-TIME(D162,F162,0)-TIME(0,O162,0),"0:15"))</f>
        <v>0</v>
      </c>
      <c r="Q162" s="779" t="s">
        <v>290</v>
      </c>
      <c r="R162" s="774"/>
      <c r="S162" s="554"/>
      <c r="T162" s="780" t="s">
        <v>135</v>
      </c>
      <c r="U162" s="760" t="s">
        <v>328</v>
      </c>
      <c r="V162" s="774"/>
      <c r="W162" s="785"/>
      <c r="X162" s="786"/>
      <c r="Y162" s="17"/>
      <c r="AA162" s="17"/>
      <c r="AD162" s="196"/>
      <c r="AE162" s="197"/>
      <c r="AF162" s="17"/>
      <c r="AG162" s="17"/>
    </row>
    <row r="163" spans="1:33" ht="14.25" customHeight="1" x14ac:dyDescent="0.15">
      <c r="A163" s="863"/>
      <c r="B163" s="864"/>
      <c r="C163" s="770"/>
      <c r="D163" s="565"/>
      <c r="E163" s="772"/>
      <c r="F163" s="565"/>
      <c r="G163" s="775"/>
      <c r="H163" s="776"/>
      <c r="I163" s="565"/>
      <c r="J163" s="772"/>
      <c r="K163" s="565"/>
      <c r="L163" s="775"/>
      <c r="M163" s="778"/>
      <c r="N163" s="769"/>
      <c r="O163" s="566"/>
      <c r="P163" s="569">
        <f>IF(OR(A162="",D163="",I163=""),0,FLOOR(IF(I163&lt;D163,TIME(I163,K163,1)+1,TIME(I163,K163,1))-TIME(D163,F163,0)-TIME(0,O163,0),"0:15"))</f>
        <v>0</v>
      </c>
      <c r="Q163" s="762"/>
      <c r="R163" s="776"/>
      <c r="S163" s="553"/>
      <c r="T163" s="781"/>
      <c r="U163" s="762"/>
      <c r="V163" s="776"/>
      <c r="W163" s="766"/>
      <c r="X163" s="767"/>
      <c r="Y163" s="17"/>
      <c r="AA163" s="17"/>
      <c r="AD163" s="196"/>
      <c r="AE163" s="197"/>
      <c r="AF163" s="17"/>
      <c r="AG163" s="17"/>
    </row>
    <row r="164" spans="1:33" ht="20.25" customHeight="1" x14ac:dyDescent="0.15">
      <c r="A164" s="863"/>
      <c r="B164" s="864"/>
      <c r="C164" s="905" t="s">
        <v>330</v>
      </c>
      <c r="D164" s="896"/>
      <c r="E164" s="897"/>
      <c r="F164" s="897"/>
      <c r="G164" s="897"/>
      <c r="H164" s="897"/>
      <c r="I164" s="897"/>
      <c r="J164" s="897"/>
      <c r="K164" s="897"/>
      <c r="L164" s="897"/>
      <c r="M164" s="897"/>
      <c r="N164" s="897"/>
      <c r="O164" s="897"/>
      <c r="P164" s="897"/>
      <c r="Q164" s="897"/>
      <c r="R164" s="897"/>
      <c r="S164" s="897"/>
      <c r="T164" s="897"/>
      <c r="U164" s="897"/>
      <c r="V164" s="897"/>
      <c r="W164" s="897"/>
      <c r="X164" s="898"/>
      <c r="Y164" s="17"/>
      <c r="AA164" s="17"/>
      <c r="AD164" s="196"/>
      <c r="AE164" s="197"/>
      <c r="AF164" s="17"/>
      <c r="AG164" s="17"/>
    </row>
    <row r="165" spans="1:33" ht="20.25" customHeight="1" x14ac:dyDescent="0.15">
      <c r="A165" s="863"/>
      <c r="B165" s="864"/>
      <c r="C165" s="906"/>
      <c r="D165" s="899"/>
      <c r="E165" s="900"/>
      <c r="F165" s="900"/>
      <c r="G165" s="900"/>
      <c r="H165" s="900"/>
      <c r="I165" s="900"/>
      <c r="J165" s="900"/>
      <c r="K165" s="900"/>
      <c r="L165" s="900"/>
      <c r="M165" s="900"/>
      <c r="N165" s="900"/>
      <c r="O165" s="900"/>
      <c r="P165" s="900"/>
      <c r="Q165" s="900"/>
      <c r="R165" s="900"/>
      <c r="S165" s="900"/>
      <c r="T165" s="900"/>
      <c r="U165" s="900"/>
      <c r="V165" s="900"/>
      <c r="W165" s="900"/>
      <c r="X165" s="901"/>
      <c r="Y165" s="17"/>
      <c r="AA165" s="17"/>
      <c r="AD165" s="196"/>
      <c r="AE165" s="197"/>
      <c r="AF165" s="17"/>
      <c r="AG165" s="17"/>
    </row>
    <row r="166" spans="1:33" ht="20.25" customHeight="1" x14ac:dyDescent="0.15">
      <c r="A166" s="865"/>
      <c r="B166" s="866"/>
      <c r="C166" s="907"/>
      <c r="D166" s="902"/>
      <c r="E166" s="903"/>
      <c r="F166" s="903"/>
      <c r="G166" s="903"/>
      <c r="H166" s="903"/>
      <c r="I166" s="903"/>
      <c r="J166" s="903"/>
      <c r="K166" s="903"/>
      <c r="L166" s="903"/>
      <c r="M166" s="903"/>
      <c r="N166" s="903"/>
      <c r="O166" s="903"/>
      <c r="P166" s="903"/>
      <c r="Q166" s="903"/>
      <c r="R166" s="903"/>
      <c r="S166" s="903"/>
      <c r="T166" s="903"/>
      <c r="U166" s="903"/>
      <c r="V166" s="903"/>
      <c r="W166" s="903"/>
      <c r="X166" s="904"/>
      <c r="Y166" s="17"/>
      <c r="AA166" s="17"/>
      <c r="AD166" s="196"/>
      <c r="AE166" s="197"/>
      <c r="AF166" s="17"/>
      <c r="AG166" s="17"/>
    </row>
    <row r="167" spans="1:33" ht="18" customHeight="1" x14ac:dyDescent="0.1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7"/>
      <c r="AA167" s="17"/>
      <c r="AD167" s="196"/>
      <c r="AE167" s="197"/>
      <c r="AF167" s="17"/>
      <c r="AG167" s="17"/>
    </row>
    <row r="168" spans="1:33" ht="27.75" customHeight="1" x14ac:dyDescent="0.15">
      <c r="A168" s="152" t="s">
        <v>287</v>
      </c>
      <c r="B168" s="152"/>
      <c r="C168" s="152"/>
      <c r="D168" s="152"/>
      <c r="E168" s="152"/>
      <c r="F168" s="152"/>
      <c r="G168" s="152"/>
      <c r="H168" s="152"/>
      <c r="I168" s="152"/>
      <c r="J168" s="152"/>
      <c r="K168" s="152"/>
      <c r="L168" s="600" t="str">
        <f>IF(J5="","平成　　年　　月分",J5)</f>
        <v>（ 平成　　年　　月 ）</v>
      </c>
      <c r="M168" s="152"/>
      <c r="N168" s="599"/>
      <c r="O168" s="152"/>
      <c r="P168" s="152"/>
      <c r="Q168" s="601" t="str">
        <f>IF('10号'!$E$20="","",'10号'!$E$20)</f>
        <v/>
      </c>
      <c r="R168" s="599"/>
      <c r="S168" s="599"/>
      <c r="T168" s="599"/>
      <c r="U168" s="599"/>
      <c r="V168" s="599"/>
      <c r="W168" s="152"/>
      <c r="X168" s="152"/>
      <c r="Y168" s="17"/>
      <c r="AA168" s="17"/>
      <c r="AD168" s="196"/>
      <c r="AE168" s="197"/>
      <c r="AF168" s="17"/>
      <c r="AG168" s="17"/>
    </row>
    <row r="169" spans="1:33" ht="87.75" customHeight="1" x14ac:dyDescent="0.15">
      <c r="A169" s="883"/>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5"/>
      <c r="Y169" s="17"/>
      <c r="AA169" s="17"/>
      <c r="AD169" s="196"/>
      <c r="AE169" s="197"/>
      <c r="AF169" s="17"/>
      <c r="AG169" s="17"/>
    </row>
    <row r="170" spans="1:33" ht="18" customHeight="1" x14ac:dyDescent="0.15">
      <c r="A170" s="152" t="s">
        <v>288</v>
      </c>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7"/>
      <c r="AA170" s="17"/>
      <c r="AD170" s="196"/>
      <c r="AE170" s="197"/>
      <c r="AF170" s="17"/>
      <c r="AG170" s="17"/>
    </row>
    <row r="171" spans="1:33" ht="90" customHeight="1" x14ac:dyDescent="0.15">
      <c r="A171" s="883"/>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5"/>
      <c r="Y171" s="17"/>
      <c r="AA171" s="17"/>
      <c r="AD171" s="196"/>
      <c r="AE171" s="197"/>
      <c r="AF171" s="17"/>
      <c r="AG171" s="17"/>
    </row>
    <row r="172" spans="1:33" ht="18" customHeight="1" x14ac:dyDescent="0.15">
      <c r="A172" s="9"/>
      <c r="B172" s="552" t="s">
        <v>149</v>
      </c>
      <c r="C172" s="139">
        <f>IF(SUMIF($S8:$S163,1,$P8:$P163)=0,0,SUMIF($S8:$S163,1,$P8:$P163))</f>
        <v>0</v>
      </c>
      <c r="D172" s="805">
        <f>IF(C172=0,0,C172*2400*24)</f>
        <v>0</v>
      </c>
      <c r="E172" s="805"/>
      <c r="F172" s="292"/>
      <c r="G172" s="9"/>
      <c r="H172" s="9"/>
      <c r="I172" s="9"/>
      <c r="J172" s="9"/>
      <c r="K172" s="9"/>
      <c r="L172" s="9"/>
      <c r="M172" s="9"/>
      <c r="N172" s="9"/>
      <c r="O172" s="9"/>
      <c r="P172" s="9"/>
      <c r="Q172" s="9"/>
      <c r="R172" s="9"/>
      <c r="S172" s="9"/>
      <c r="T172" s="9"/>
      <c r="U172" s="9"/>
      <c r="V172" s="9"/>
      <c r="W172" s="9"/>
      <c r="X172" s="9"/>
      <c r="Y172" s="17"/>
      <c r="AA172" s="17"/>
      <c r="AD172" s="196"/>
      <c r="AE172" s="197"/>
      <c r="AF172" s="17"/>
      <c r="AG172" s="17"/>
    </row>
    <row r="173" spans="1:33" ht="18" customHeight="1" x14ac:dyDescent="0.15">
      <c r="A173" s="9"/>
      <c r="B173" s="552" t="s">
        <v>150</v>
      </c>
      <c r="C173" s="139">
        <f>IF(SUMIF($S8:$S163,2,$P8:$P163)=0,0,SUMIF($S8:$S163,2,$P8:$P163))</f>
        <v>0</v>
      </c>
      <c r="D173" s="806">
        <f>IF(C173=0,0,C173*1200*24)</f>
        <v>0</v>
      </c>
      <c r="E173" s="806"/>
      <c r="F173" s="9"/>
      <c r="G173" s="9" t="s">
        <v>191</v>
      </c>
      <c r="H173" s="9"/>
      <c r="J173" s="9"/>
      <c r="K173" s="115"/>
      <c r="L173" s="116"/>
      <c r="M173" s="116"/>
      <c r="N173" s="121"/>
      <c r="O173" s="121"/>
      <c r="P173" s="121"/>
      <c r="Q173" s="593"/>
      <c r="R173" s="115"/>
      <c r="S173" s="115"/>
      <c r="T173" s="115"/>
      <c r="U173" s="115"/>
      <c r="V173" s="115"/>
      <c r="W173" s="115"/>
      <c r="X173" s="115"/>
      <c r="Y173" s="17"/>
      <c r="AA173" s="17"/>
      <c r="AD173" s="196"/>
      <c r="AE173" s="197"/>
      <c r="AF173" s="17"/>
      <c r="AG173" s="17"/>
    </row>
    <row r="174" spans="1:33" ht="18" customHeight="1" x14ac:dyDescent="0.15">
      <c r="A174" s="9"/>
      <c r="B174" s="552" t="s">
        <v>151</v>
      </c>
      <c r="C174" s="139">
        <f>IF(SUMIF($S8:$S163,3,$P8:$P163)=0,0,SUMIF($S8:$S163,3,$P8:$P163))</f>
        <v>0</v>
      </c>
      <c r="D174" s="806">
        <f>IF(C174=0,0,C174*800*24)</f>
        <v>0</v>
      </c>
      <c r="E174" s="806"/>
      <c r="F174" s="9"/>
      <c r="G174" s="9"/>
      <c r="H174" s="9"/>
      <c r="I174" s="561"/>
      <c r="J174" s="561"/>
      <c r="K174" s="593"/>
      <c r="L174" s="561"/>
      <c r="M174" s="561"/>
      <c r="N174" s="561"/>
      <c r="O174" s="561"/>
      <c r="P174" s="9"/>
      <c r="Q174" s="115"/>
      <c r="R174" s="115"/>
      <c r="S174" s="115"/>
      <c r="T174" s="115"/>
      <c r="U174" s="115"/>
      <c r="V174" s="115"/>
      <c r="W174" s="115"/>
      <c r="X174" s="115"/>
      <c r="Y174" s="17"/>
      <c r="AA174" s="17"/>
      <c r="AD174" s="196"/>
      <c r="AE174" s="197"/>
      <c r="AF174" s="17"/>
      <c r="AG174" s="17"/>
    </row>
    <row r="175" spans="1:33" ht="18" customHeight="1" x14ac:dyDescent="0.15">
      <c r="A175" s="9"/>
      <c r="B175" s="6"/>
      <c r="C175" s="139">
        <f>SUM(C172:C174)</f>
        <v>0</v>
      </c>
      <c r="D175" s="806">
        <f>SUM(D172:D174)</f>
        <v>0</v>
      </c>
      <c r="E175" s="807"/>
      <c r="F175" s="9"/>
      <c r="G175" s="9" t="s">
        <v>190</v>
      </c>
      <c r="H175" s="9"/>
      <c r="J175" s="9"/>
      <c r="K175" s="115"/>
      <c r="L175" s="116"/>
      <c r="M175" s="116"/>
      <c r="N175" s="602"/>
      <c r="O175" s="121"/>
      <c r="P175" s="121"/>
      <c r="Q175" s="593"/>
      <c r="R175" s="116"/>
      <c r="S175" s="116"/>
      <c r="T175" s="116"/>
      <c r="U175" s="116"/>
      <c r="V175" s="116"/>
      <c r="W175" s="116"/>
      <c r="X175" s="116"/>
      <c r="Y175" s="567"/>
      <c r="AA175" s="17"/>
      <c r="AD175" s="196"/>
      <c r="AE175" s="197"/>
      <c r="AF175" s="17"/>
      <c r="AG175" s="17"/>
    </row>
    <row r="176" spans="1:33" ht="18" customHeight="1" x14ac:dyDescent="0.15">
      <c r="A176" s="9"/>
      <c r="B176" s="6"/>
      <c r="C176" s="139"/>
      <c r="D176" s="594"/>
      <c r="E176" s="596"/>
      <c r="F176" s="9"/>
      <c r="G176" s="9"/>
      <c r="H176" s="9"/>
      <c r="J176" s="9"/>
      <c r="K176" s="115"/>
      <c r="L176" s="115"/>
      <c r="M176" s="115"/>
      <c r="N176" s="438"/>
      <c r="O176" s="593"/>
      <c r="P176" s="593"/>
      <c r="Q176" s="593"/>
      <c r="R176" s="115"/>
      <c r="S176" s="115"/>
      <c r="T176" s="115"/>
      <c r="U176" s="115"/>
      <c r="V176" s="115"/>
      <c r="W176" s="115"/>
      <c r="X176" s="115"/>
      <c r="Y176" s="567"/>
      <c r="AA176" s="17"/>
      <c r="AD176" s="196"/>
      <c r="AE176" s="197"/>
      <c r="AF176" s="17"/>
      <c r="AG176" s="17"/>
    </row>
    <row r="177" spans="1:33" ht="18" customHeight="1" x14ac:dyDescent="0.15">
      <c r="A177" s="9"/>
      <c r="B177" s="6"/>
      <c r="C177" s="139"/>
      <c r="D177" s="594"/>
      <c r="E177" s="596"/>
      <c r="F177" s="9"/>
      <c r="G177" s="9"/>
      <c r="H177" s="9"/>
      <c r="J177" s="9"/>
      <c r="K177" s="115"/>
      <c r="L177" s="116"/>
      <c r="M177" s="116"/>
      <c r="N177" s="602"/>
      <c r="O177" s="121"/>
      <c r="P177" s="121"/>
      <c r="Q177" s="593"/>
      <c r="R177" s="116"/>
      <c r="S177" s="116"/>
      <c r="T177" s="116"/>
      <c r="U177" s="116"/>
      <c r="V177" s="116"/>
      <c r="W177" s="116"/>
      <c r="X177" s="116"/>
      <c r="Y177" s="567"/>
      <c r="AA177" s="17"/>
      <c r="AD177" s="196"/>
      <c r="AE177" s="197"/>
      <c r="AF177" s="17"/>
      <c r="AG177" s="17"/>
    </row>
    <row r="178" spans="1:33" s="192" customFormat="1" ht="21.75" customHeight="1" x14ac:dyDescent="0.15">
      <c r="A178" s="115"/>
      <c r="B178" s="115"/>
      <c r="C178" s="115"/>
      <c r="D178" s="115"/>
      <c r="E178" s="115"/>
      <c r="F178" s="115"/>
      <c r="G178" s="115" t="s">
        <v>289</v>
      </c>
      <c r="H178" s="115"/>
      <c r="I178" s="117"/>
      <c r="J178" s="117"/>
      <c r="K178" s="117"/>
      <c r="L178" s="117"/>
      <c r="M178" s="117"/>
      <c r="N178" s="117"/>
      <c r="O178" s="115"/>
      <c r="P178" s="115"/>
      <c r="Q178" s="115"/>
      <c r="R178" s="115"/>
      <c r="S178" s="115"/>
      <c r="T178" s="115"/>
      <c r="U178" s="115"/>
      <c r="V178" s="115"/>
      <c r="W178" s="115"/>
      <c r="X178" s="115"/>
      <c r="Y178" s="567"/>
      <c r="Z178" s="17"/>
      <c r="AD178" s="214"/>
      <c r="AE178" s="211"/>
    </row>
    <row r="179" spans="1:33" ht="12.75" customHeight="1" x14ac:dyDescent="0.15">
      <c r="A179" s="9"/>
      <c r="B179" s="9"/>
      <c r="C179" s="306"/>
      <c r="D179" s="9"/>
      <c r="E179" s="9"/>
      <c r="F179" s="9"/>
      <c r="G179" s="9"/>
      <c r="H179" s="9"/>
      <c r="I179" s="9"/>
      <c r="J179" s="9"/>
      <c r="K179" s="9"/>
      <c r="L179" s="9"/>
      <c r="M179" s="9"/>
      <c r="N179" s="9"/>
      <c r="O179" s="9"/>
      <c r="P179" s="305"/>
      <c r="Q179" s="9"/>
      <c r="R179" s="9"/>
      <c r="S179" s="9"/>
      <c r="T179" s="9"/>
      <c r="U179" s="9"/>
      <c r="V179" s="9"/>
      <c r="W179" s="9"/>
      <c r="X179" s="9"/>
      <c r="Y179" s="115"/>
      <c r="AA179" s="273"/>
    </row>
    <row r="180" spans="1:33" x14ac:dyDescent="0.15">
      <c r="A180" s="800" t="s">
        <v>192</v>
      </c>
      <c r="B180" s="800"/>
      <c r="C180" s="800"/>
      <c r="D180" s="800"/>
      <c r="E180" s="800"/>
      <c r="F180" s="800"/>
      <c r="G180" s="800"/>
      <c r="H180" s="800"/>
      <c r="I180" s="800"/>
      <c r="J180" s="116"/>
      <c r="K180" s="115"/>
      <c r="L180" s="115"/>
      <c r="M180" s="115"/>
      <c r="N180" s="115"/>
      <c r="O180" s="115"/>
      <c r="P180" s="115"/>
      <c r="Q180" s="115"/>
      <c r="R180" s="888" t="str">
        <f>IF(R7="","平成　　年　　月分",R7)</f>
        <v>（ 平成　　年　　月 ）</v>
      </c>
      <c r="S180" s="888"/>
      <c r="T180" s="888"/>
      <c r="U180" s="888"/>
      <c r="V180" s="888"/>
      <c r="W180" s="115"/>
      <c r="X180" s="115"/>
      <c r="Y180" s="117"/>
      <c r="Z180" s="192"/>
      <c r="AA180" s="194"/>
    </row>
    <row r="181" spans="1:33" ht="24.95" customHeight="1" x14ac:dyDescent="0.15">
      <c r="A181" s="797" t="s">
        <v>193</v>
      </c>
      <c r="B181" s="798"/>
      <c r="C181" s="798"/>
      <c r="D181" s="797" t="s">
        <v>194</v>
      </c>
      <c r="E181" s="798"/>
      <c r="F181" s="798"/>
      <c r="G181" s="798"/>
      <c r="H181" s="798"/>
      <c r="I181" s="798"/>
      <c r="J181" s="801"/>
      <c r="K181" s="748" t="s">
        <v>195</v>
      </c>
      <c r="L181" s="803"/>
      <c r="M181" s="803"/>
      <c r="N181" s="803"/>
      <c r="O181" s="803"/>
      <c r="P181" s="748" t="s">
        <v>196</v>
      </c>
      <c r="Q181" s="803"/>
      <c r="R181" s="803"/>
      <c r="S181" s="803"/>
      <c r="T181" s="803"/>
      <c r="U181" s="803"/>
      <c r="V181" s="803"/>
      <c r="W181" s="803"/>
      <c r="X181" s="803"/>
      <c r="Y181" s="920"/>
      <c r="Z181" s="192"/>
      <c r="AA181" s="194"/>
    </row>
    <row r="182" spans="1:33" ht="24.95" customHeight="1" x14ac:dyDescent="0.15">
      <c r="A182" s="799"/>
      <c r="B182" s="800"/>
      <c r="C182" s="800"/>
      <c r="D182" s="799"/>
      <c r="E182" s="800"/>
      <c r="F182" s="800"/>
      <c r="G182" s="800"/>
      <c r="H182" s="800"/>
      <c r="I182" s="800"/>
      <c r="J182" s="802"/>
      <c r="K182" s="750"/>
      <c r="L182" s="804"/>
      <c r="M182" s="804"/>
      <c r="N182" s="804"/>
      <c r="O182" s="804"/>
      <c r="P182" s="750"/>
      <c r="Q182" s="804"/>
      <c r="R182" s="804"/>
      <c r="S182" s="804"/>
      <c r="T182" s="804"/>
      <c r="U182" s="804"/>
      <c r="V182" s="804"/>
      <c r="W182" s="804"/>
      <c r="X182" s="804"/>
      <c r="Y182" s="921"/>
      <c r="Z182" s="192"/>
      <c r="AA182" s="194"/>
    </row>
    <row r="183" spans="1:33" ht="45" customHeight="1" x14ac:dyDescent="0.25">
      <c r="A183" s="837" t="s">
        <v>197</v>
      </c>
      <c r="B183" s="838"/>
      <c r="C183" s="838"/>
      <c r="D183" s="830">
        <f>C172</f>
        <v>0</v>
      </c>
      <c r="E183" s="831"/>
      <c r="F183" s="831"/>
      <c r="G183" s="831"/>
      <c r="H183" s="831"/>
      <c r="I183" s="831"/>
      <c r="J183" s="832"/>
      <c r="K183" s="833" t="s">
        <v>198</v>
      </c>
      <c r="L183" s="834"/>
      <c r="M183" s="834"/>
      <c r="N183" s="834"/>
      <c r="O183" s="834"/>
      <c r="P183" s="835">
        <f>D183*2400*24</f>
        <v>0</v>
      </c>
      <c r="Q183" s="836"/>
      <c r="R183" s="836"/>
      <c r="S183" s="836"/>
      <c r="T183" s="836"/>
      <c r="U183" s="836"/>
      <c r="V183" s="836"/>
      <c r="W183" s="836"/>
      <c r="X183" s="914" t="s">
        <v>136</v>
      </c>
      <c r="Y183" s="915"/>
      <c r="Z183" s="192"/>
      <c r="AA183" s="194"/>
    </row>
    <row r="184" spans="1:33" ht="45" customHeight="1" x14ac:dyDescent="0.25">
      <c r="A184" s="886" t="s">
        <v>199</v>
      </c>
      <c r="B184" s="887"/>
      <c r="C184" s="887"/>
      <c r="D184" s="889">
        <f t="shared" ref="D184:D185" si="0">C173</f>
        <v>0</v>
      </c>
      <c r="E184" s="890"/>
      <c r="F184" s="890"/>
      <c r="G184" s="890"/>
      <c r="H184" s="890"/>
      <c r="I184" s="890"/>
      <c r="J184" s="891"/>
      <c r="K184" s="892" t="s">
        <v>200</v>
      </c>
      <c r="L184" s="893"/>
      <c r="M184" s="893"/>
      <c r="N184" s="893"/>
      <c r="O184" s="893"/>
      <c r="P184" s="795">
        <f>D184*1200*24</f>
        <v>0</v>
      </c>
      <c r="Q184" s="796"/>
      <c r="R184" s="796"/>
      <c r="S184" s="796"/>
      <c r="T184" s="796"/>
      <c r="U184" s="796"/>
      <c r="V184" s="796"/>
      <c r="W184" s="796"/>
      <c r="X184" s="918" t="s">
        <v>136</v>
      </c>
      <c r="Y184" s="919"/>
      <c r="Z184" s="192"/>
      <c r="AA184" s="194"/>
    </row>
    <row r="185" spans="1:33" ht="45" customHeight="1" thickBot="1" x14ac:dyDescent="0.3">
      <c r="A185" s="857" t="s">
        <v>201</v>
      </c>
      <c r="B185" s="858"/>
      <c r="C185" s="858"/>
      <c r="D185" s="839">
        <f t="shared" si="0"/>
        <v>0</v>
      </c>
      <c r="E185" s="840"/>
      <c r="F185" s="840"/>
      <c r="G185" s="840"/>
      <c r="H185" s="840"/>
      <c r="I185" s="840"/>
      <c r="J185" s="841"/>
      <c r="K185" s="842" t="s">
        <v>202</v>
      </c>
      <c r="L185" s="843"/>
      <c r="M185" s="843"/>
      <c r="N185" s="843"/>
      <c r="O185" s="843"/>
      <c r="P185" s="844">
        <f>D185*800*24</f>
        <v>0</v>
      </c>
      <c r="Q185" s="845"/>
      <c r="R185" s="845"/>
      <c r="S185" s="845"/>
      <c r="T185" s="845"/>
      <c r="U185" s="845"/>
      <c r="V185" s="845"/>
      <c r="W185" s="845"/>
      <c r="X185" s="916" t="s">
        <v>136</v>
      </c>
      <c r="Y185" s="917"/>
      <c r="Z185" s="192"/>
      <c r="AA185" s="194"/>
    </row>
    <row r="186" spans="1:33" ht="45" customHeight="1" thickTop="1" x14ac:dyDescent="0.25">
      <c r="A186" s="846" t="s">
        <v>203</v>
      </c>
      <c r="B186" s="847"/>
      <c r="C186" s="847"/>
      <c r="D186" s="848">
        <f>SUM(D183:F185)</f>
        <v>0</v>
      </c>
      <c r="E186" s="849"/>
      <c r="F186" s="849"/>
      <c r="G186" s="849"/>
      <c r="H186" s="849"/>
      <c r="I186" s="849"/>
      <c r="J186" s="850"/>
      <c r="K186" s="851"/>
      <c r="L186" s="852"/>
      <c r="M186" s="852"/>
      <c r="N186" s="852"/>
      <c r="O186" s="852"/>
      <c r="P186" s="853">
        <f>SUM(P183:W185)</f>
        <v>0</v>
      </c>
      <c r="Q186" s="854"/>
      <c r="R186" s="854"/>
      <c r="S186" s="854"/>
      <c r="T186" s="854"/>
      <c r="U186" s="854"/>
      <c r="V186" s="854"/>
      <c r="W186" s="854"/>
      <c r="X186" s="912" t="s">
        <v>136</v>
      </c>
      <c r="Y186" s="913"/>
      <c r="Z186" s="192"/>
    </row>
    <row r="187" spans="1:33" ht="18" customHeight="1" x14ac:dyDescent="0.1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92"/>
      <c r="AA187" s="193"/>
    </row>
    <row r="188" spans="1:33" x14ac:dyDescent="0.15">
      <c r="A188" s="800" t="s">
        <v>204</v>
      </c>
      <c r="B188" s="800"/>
      <c r="C188" s="800"/>
      <c r="D188" s="800"/>
      <c r="E188" s="800"/>
      <c r="F188" s="800"/>
      <c r="G188" s="800" t="s">
        <v>205</v>
      </c>
      <c r="H188" s="800"/>
      <c r="I188" s="800"/>
      <c r="J188" s="800"/>
      <c r="K188" s="800"/>
      <c r="L188" s="800"/>
      <c r="M188" s="800"/>
      <c r="N188" s="800"/>
      <c r="O188" s="800"/>
      <c r="P188" s="800"/>
      <c r="Q188" s="800"/>
      <c r="R188" s="116"/>
      <c r="S188" s="116"/>
      <c r="T188" s="116"/>
      <c r="U188" s="821" t="s">
        <v>206</v>
      </c>
      <c r="V188" s="821"/>
      <c r="W188" s="821"/>
      <c r="X188" s="821"/>
      <c r="Y188" s="821"/>
      <c r="Z188" s="192"/>
      <c r="AA188" s="193"/>
    </row>
    <row r="189" spans="1:33" ht="35.1" customHeight="1" x14ac:dyDescent="0.25">
      <c r="A189" s="826"/>
      <c r="B189" s="827"/>
      <c r="C189" s="827"/>
      <c r="D189" s="118" t="s">
        <v>104</v>
      </c>
      <c r="E189" s="894" t="s">
        <v>207</v>
      </c>
      <c r="F189" s="895"/>
      <c r="G189" s="823"/>
      <c r="H189" s="824"/>
      <c r="I189" s="824"/>
      <c r="J189" s="824"/>
      <c r="K189" s="824"/>
      <c r="L189" s="824"/>
      <c r="M189" s="824"/>
      <c r="N189" s="824"/>
      <c r="O189" s="824"/>
      <c r="P189" s="825"/>
      <c r="Q189" s="855"/>
      <c r="R189" s="856"/>
      <c r="S189" s="856"/>
      <c r="T189" s="856"/>
      <c r="U189" s="856"/>
      <c r="V189" s="856"/>
      <c r="W189" s="856"/>
      <c r="X189" s="914" t="s">
        <v>136</v>
      </c>
      <c r="Y189" s="915"/>
      <c r="Z189" s="192"/>
      <c r="AA189" s="193"/>
    </row>
    <row r="190" spans="1:33" ht="35.1" customHeight="1" x14ac:dyDescent="0.25">
      <c r="A190" s="828"/>
      <c r="B190" s="829"/>
      <c r="C190" s="829"/>
      <c r="D190" s="119" t="s">
        <v>104</v>
      </c>
      <c r="E190" s="871" t="s">
        <v>207</v>
      </c>
      <c r="F190" s="872"/>
      <c r="G190" s="873"/>
      <c r="H190" s="874"/>
      <c r="I190" s="874"/>
      <c r="J190" s="874"/>
      <c r="K190" s="874"/>
      <c r="L190" s="874"/>
      <c r="M190" s="874"/>
      <c r="N190" s="874"/>
      <c r="O190" s="874"/>
      <c r="P190" s="875"/>
      <c r="Q190" s="859"/>
      <c r="R190" s="860"/>
      <c r="S190" s="860"/>
      <c r="T190" s="860"/>
      <c r="U190" s="860"/>
      <c r="V190" s="860"/>
      <c r="W190" s="860"/>
      <c r="X190" s="908" t="s">
        <v>136</v>
      </c>
      <c r="Y190" s="909"/>
      <c r="Z190" s="192"/>
      <c r="AA190" s="193"/>
    </row>
    <row r="191" spans="1:33" ht="35.1" customHeight="1" x14ac:dyDescent="0.25">
      <c r="A191" s="876"/>
      <c r="B191" s="877"/>
      <c r="C191" s="877"/>
      <c r="D191" s="120" t="s">
        <v>104</v>
      </c>
      <c r="E191" s="878" t="s">
        <v>207</v>
      </c>
      <c r="F191" s="879"/>
      <c r="G191" s="880"/>
      <c r="H191" s="881"/>
      <c r="I191" s="881"/>
      <c r="J191" s="881"/>
      <c r="K191" s="881"/>
      <c r="L191" s="881"/>
      <c r="M191" s="881"/>
      <c r="N191" s="881"/>
      <c r="O191" s="881"/>
      <c r="P191" s="882"/>
      <c r="Q191" s="819"/>
      <c r="R191" s="820"/>
      <c r="S191" s="820"/>
      <c r="T191" s="820"/>
      <c r="U191" s="820"/>
      <c r="V191" s="820"/>
      <c r="W191" s="820"/>
      <c r="X191" s="910" t="s">
        <v>136</v>
      </c>
      <c r="Y191" s="911"/>
      <c r="Z191" s="192"/>
      <c r="AA191" s="193"/>
    </row>
    <row r="192" spans="1:33" ht="18" customHeight="1" x14ac:dyDescent="0.1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92"/>
      <c r="AA192" s="17"/>
      <c r="AF192" s="17"/>
      <c r="AG192" s="17"/>
    </row>
    <row r="193" spans="1:49" ht="18" customHeight="1" x14ac:dyDescent="0.15">
      <c r="A193" s="822" t="s">
        <v>208</v>
      </c>
      <c r="B193" s="822"/>
      <c r="C193" s="822"/>
      <c r="D193" s="822"/>
      <c r="E193" s="822"/>
      <c r="F193" s="822"/>
      <c r="G193" s="822"/>
      <c r="H193" s="822"/>
      <c r="I193" s="822"/>
      <c r="J193" s="822"/>
      <c r="K193" s="822"/>
      <c r="L193" s="822"/>
      <c r="M193" s="822"/>
      <c r="N193" s="822"/>
      <c r="O193" s="822"/>
      <c r="P193" s="822"/>
      <c r="Q193" s="822"/>
      <c r="R193" s="822"/>
      <c r="S193" s="822"/>
      <c r="T193" s="822"/>
      <c r="U193" s="822"/>
      <c r="V193" s="822"/>
      <c r="W193" s="822"/>
      <c r="X193" s="822"/>
      <c r="Y193" s="822"/>
      <c r="Z193" s="192"/>
      <c r="AA193" s="17"/>
    </row>
    <row r="194" spans="1:49" ht="69" customHeight="1" x14ac:dyDescent="0.15">
      <c r="A194" s="115"/>
      <c r="B194" s="115"/>
      <c r="C194" s="812" t="s">
        <v>209</v>
      </c>
      <c r="D194" s="813"/>
      <c r="E194" s="813"/>
      <c r="F194" s="813"/>
      <c r="G194" s="813"/>
      <c r="H194" s="813"/>
      <c r="I194" s="813"/>
      <c r="J194" s="814"/>
      <c r="K194" s="815" t="str">
        <f>IF('10号'!$J$6="","",IF(P186+SUM(Q189:W191)&gt;=IF(K196&lt;=K198,K196,K198),IF(K196&lt;=K198,K196,K198),P186+SUM(Q189:W191)))</f>
        <v/>
      </c>
      <c r="L194" s="816"/>
      <c r="M194" s="816"/>
      <c r="N194" s="816"/>
      <c r="O194" s="816"/>
      <c r="P194" s="816"/>
      <c r="Q194" s="816"/>
      <c r="R194" s="817" t="s">
        <v>136</v>
      </c>
      <c r="S194" s="818"/>
      <c r="T194" s="115"/>
      <c r="U194" s="115"/>
      <c r="V194" s="115"/>
      <c r="W194" s="115"/>
      <c r="X194" s="115"/>
      <c r="Y194" s="115"/>
      <c r="Z194" s="192"/>
      <c r="AA194" s="195"/>
      <c r="AB194" s="195"/>
      <c r="AC194" s="195"/>
      <c r="AD194" s="195"/>
      <c r="AE194" s="195"/>
      <c r="AF194" s="224"/>
      <c r="AG194" s="225"/>
      <c r="AW194" s="227"/>
    </row>
    <row r="195" spans="1:49" ht="18" customHeight="1" x14ac:dyDescent="0.15">
      <c r="A195" s="9"/>
      <c r="B195" s="9"/>
      <c r="C195" s="808" t="s">
        <v>285</v>
      </c>
      <c r="D195" s="808"/>
      <c r="E195" s="808"/>
      <c r="F195" s="808"/>
      <c r="G195" s="808"/>
      <c r="H195" s="808"/>
      <c r="I195" s="808"/>
      <c r="J195" s="808"/>
      <c r="K195" s="808"/>
      <c r="L195" s="808"/>
      <c r="M195" s="808"/>
      <c r="N195" s="808"/>
      <c r="O195" s="808"/>
      <c r="P195" s="808"/>
      <c r="Q195" s="808"/>
      <c r="R195" s="808"/>
      <c r="S195" s="808"/>
      <c r="T195" s="808"/>
      <c r="U195" s="808"/>
      <c r="V195" s="808"/>
      <c r="W195" s="808"/>
      <c r="X195" s="9"/>
      <c r="Y195" s="9"/>
      <c r="AA195" s="17"/>
      <c r="AE195" s="196"/>
      <c r="AF195" s="197"/>
      <c r="AG195" s="17"/>
    </row>
    <row r="196" spans="1:49" ht="60" customHeight="1" x14ac:dyDescent="0.15">
      <c r="A196" s="9"/>
      <c r="B196" s="9"/>
      <c r="C196" s="809" t="str">
        <f>IF(R7="（ 平成　　年　　月 ）","平成　　年　　月支払給与額",R7)</f>
        <v>平成　　年　　月支払給与額</v>
      </c>
      <c r="D196" s="810"/>
      <c r="E196" s="810"/>
      <c r="F196" s="810"/>
      <c r="G196" s="810"/>
      <c r="H196" s="810"/>
      <c r="I196" s="810"/>
      <c r="J196" s="811"/>
      <c r="K196" s="791"/>
      <c r="L196" s="792"/>
      <c r="M196" s="792"/>
      <c r="N196" s="792"/>
      <c r="O196" s="792"/>
      <c r="P196" s="792"/>
      <c r="Q196" s="792"/>
      <c r="R196" s="793" t="s">
        <v>136</v>
      </c>
      <c r="S196" s="794"/>
      <c r="T196" s="9"/>
      <c r="U196" s="9"/>
      <c r="V196" s="9"/>
      <c r="W196" s="9"/>
      <c r="X196" s="9"/>
      <c r="Y196" s="9"/>
      <c r="AA196" s="17"/>
      <c r="AE196" s="196"/>
      <c r="AF196" s="197"/>
      <c r="AG196" s="17"/>
    </row>
    <row r="197" spans="1:49" x14ac:dyDescent="0.15">
      <c r="A197" s="9"/>
      <c r="B197" s="9"/>
      <c r="C197" s="9"/>
      <c r="D197" s="9"/>
      <c r="E197" s="9"/>
      <c r="F197" s="9"/>
      <c r="G197" s="9"/>
      <c r="H197" s="9"/>
      <c r="I197" s="9"/>
      <c r="J197" s="9"/>
      <c r="K197" s="549" t="s">
        <v>272</v>
      </c>
      <c r="L197" s="9"/>
      <c r="M197" s="9"/>
      <c r="N197" s="9"/>
      <c r="O197" s="9"/>
      <c r="P197" s="9"/>
      <c r="Q197" s="9"/>
      <c r="R197" s="9"/>
      <c r="S197" s="9"/>
      <c r="T197" s="9"/>
      <c r="U197" s="9"/>
      <c r="V197" s="9"/>
      <c r="W197" s="9"/>
      <c r="X197" s="9"/>
      <c r="Y197" s="9"/>
      <c r="AA197" s="17"/>
      <c r="AE197" s="196"/>
      <c r="AF197" s="197"/>
      <c r="AG197" s="17"/>
    </row>
    <row r="198" spans="1:49" ht="58.5" customHeight="1" x14ac:dyDescent="0.15">
      <c r="A198" s="9"/>
      <c r="B198" s="9"/>
      <c r="C198" s="788" t="s">
        <v>336</v>
      </c>
      <c r="D198" s="789"/>
      <c r="E198" s="789"/>
      <c r="F198" s="789"/>
      <c r="G198" s="789"/>
      <c r="H198" s="789"/>
      <c r="I198" s="789"/>
      <c r="J198" s="790"/>
      <c r="K198" s="791"/>
      <c r="L198" s="792"/>
      <c r="M198" s="792"/>
      <c r="N198" s="792"/>
      <c r="O198" s="792"/>
      <c r="P198" s="792"/>
      <c r="Q198" s="792"/>
      <c r="R198" s="793" t="s">
        <v>136</v>
      </c>
      <c r="S198" s="794"/>
      <c r="T198" s="9"/>
      <c r="U198" s="9"/>
      <c r="V198" s="9"/>
      <c r="W198" s="9"/>
      <c r="X198" s="9"/>
      <c r="Y198" s="9"/>
      <c r="AA198" s="17"/>
      <c r="AE198" s="196"/>
      <c r="AF198" s="197"/>
      <c r="AG198" s="17"/>
    </row>
    <row r="199" spans="1:49" x14ac:dyDescent="0.15">
      <c r="A199" s="9"/>
      <c r="B199" s="9"/>
      <c r="C199" s="9"/>
      <c r="D199" s="9"/>
      <c r="E199" s="9"/>
      <c r="F199" s="9"/>
      <c r="G199" s="9"/>
      <c r="H199" s="9"/>
      <c r="I199" s="9"/>
      <c r="J199" s="9"/>
      <c r="K199" s="603" t="s">
        <v>337</v>
      </c>
      <c r="L199" s="9"/>
      <c r="M199" s="9"/>
      <c r="N199" s="9"/>
      <c r="O199" s="9"/>
      <c r="P199" s="9"/>
      <c r="Q199" s="9"/>
      <c r="R199" s="9"/>
      <c r="S199" s="9"/>
      <c r="T199" s="9"/>
      <c r="U199" s="9"/>
      <c r="V199" s="9"/>
      <c r="W199" s="9"/>
      <c r="X199" s="9"/>
      <c r="Y199" s="9"/>
      <c r="AA199" s="17"/>
      <c r="AE199" s="196"/>
      <c r="AF199" s="197"/>
      <c r="AG199" s="17"/>
    </row>
    <row r="200" spans="1:49"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49"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sheetData>
  <sheetProtection selectLockedCells="1"/>
  <mergeCells count="498">
    <mergeCell ref="L152:M153"/>
    <mergeCell ref="N152:N153"/>
    <mergeCell ref="Q152:R153"/>
    <mergeCell ref="T152:T153"/>
    <mergeCell ref="C154:C156"/>
    <mergeCell ref="A157:B161"/>
    <mergeCell ref="C157:C158"/>
    <mergeCell ref="E157:E158"/>
    <mergeCell ref="G157:H158"/>
    <mergeCell ref="J157:J158"/>
    <mergeCell ref="L157:M158"/>
    <mergeCell ref="N157:N158"/>
    <mergeCell ref="Q157:R158"/>
    <mergeCell ref="T157:T158"/>
    <mergeCell ref="C159:C161"/>
    <mergeCell ref="Q147:R148"/>
    <mergeCell ref="T147:T148"/>
    <mergeCell ref="U142:V143"/>
    <mergeCell ref="W142:X142"/>
    <mergeCell ref="W143:X143"/>
    <mergeCell ref="U147:V148"/>
    <mergeCell ref="N137:N138"/>
    <mergeCell ref="Q137:R138"/>
    <mergeCell ref="T137:T138"/>
    <mergeCell ref="Q142:R143"/>
    <mergeCell ref="T142:T143"/>
    <mergeCell ref="C124:C126"/>
    <mergeCell ref="L147:M148"/>
    <mergeCell ref="N147:N148"/>
    <mergeCell ref="A142:B146"/>
    <mergeCell ref="C142:C143"/>
    <mergeCell ref="E142:E143"/>
    <mergeCell ref="G142:H143"/>
    <mergeCell ref="J142:J143"/>
    <mergeCell ref="L142:M143"/>
    <mergeCell ref="N142:N143"/>
    <mergeCell ref="C144:C146"/>
    <mergeCell ref="E100:E101"/>
    <mergeCell ref="Q105:R106"/>
    <mergeCell ref="T105:T106"/>
    <mergeCell ref="A122:B126"/>
    <mergeCell ref="C122:C123"/>
    <mergeCell ref="E122:E123"/>
    <mergeCell ref="G122:H123"/>
    <mergeCell ref="J122:J123"/>
    <mergeCell ref="L122:M123"/>
    <mergeCell ref="N122:N123"/>
    <mergeCell ref="Q122:R123"/>
    <mergeCell ref="T122:T123"/>
    <mergeCell ref="A117:B121"/>
    <mergeCell ref="C117:C118"/>
    <mergeCell ref="E117:E118"/>
    <mergeCell ref="G117:H118"/>
    <mergeCell ref="J117:J118"/>
    <mergeCell ref="L117:M118"/>
    <mergeCell ref="N117:N118"/>
    <mergeCell ref="Q117:R118"/>
    <mergeCell ref="T117:T118"/>
    <mergeCell ref="C107:C109"/>
    <mergeCell ref="C114:C116"/>
    <mergeCell ref="C119:C121"/>
    <mergeCell ref="N85:N86"/>
    <mergeCell ref="Q85:R86"/>
    <mergeCell ref="A112:B116"/>
    <mergeCell ref="C112:C113"/>
    <mergeCell ref="E112:E113"/>
    <mergeCell ref="G112:H113"/>
    <mergeCell ref="J112:J113"/>
    <mergeCell ref="L112:M113"/>
    <mergeCell ref="N112:N113"/>
    <mergeCell ref="G105:H106"/>
    <mergeCell ref="J105:J106"/>
    <mergeCell ref="L105:M106"/>
    <mergeCell ref="N105:N106"/>
    <mergeCell ref="A95:B99"/>
    <mergeCell ref="C95:C96"/>
    <mergeCell ref="E95:E96"/>
    <mergeCell ref="A105:B109"/>
    <mergeCell ref="C105:C106"/>
    <mergeCell ref="E105:E106"/>
    <mergeCell ref="C92:C94"/>
    <mergeCell ref="C97:C99"/>
    <mergeCell ref="C102:C104"/>
    <mergeCell ref="A100:B104"/>
    <mergeCell ref="C100:C101"/>
    <mergeCell ref="T65:T66"/>
    <mergeCell ref="C67:C69"/>
    <mergeCell ref="G75:H76"/>
    <mergeCell ref="J75:J76"/>
    <mergeCell ref="L75:M76"/>
    <mergeCell ref="N75:N76"/>
    <mergeCell ref="Q75:R76"/>
    <mergeCell ref="T75:T76"/>
    <mergeCell ref="U65:V66"/>
    <mergeCell ref="U70:V71"/>
    <mergeCell ref="U75:V76"/>
    <mergeCell ref="C72:C74"/>
    <mergeCell ref="C70:C71"/>
    <mergeCell ref="E70:E71"/>
    <mergeCell ref="G70:H71"/>
    <mergeCell ref="J70:J71"/>
    <mergeCell ref="L70:M71"/>
    <mergeCell ref="N70:N71"/>
    <mergeCell ref="Q70:R71"/>
    <mergeCell ref="T70:T71"/>
    <mergeCell ref="C75:C76"/>
    <mergeCell ref="E75:E76"/>
    <mergeCell ref="A48:B52"/>
    <mergeCell ref="C48:C49"/>
    <mergeCell ref="E48:E49"/>
    <mergeCell ref="G48:H49"/>
    <mergeCell ref="J48:J49"/>
    <mergeCell ref="L48:M49"/>
    <mergeCell ref="N48:N49"/>
    <mergeCell ref="Q48:R49"/>
    <mergeCell ref="T48:T49"/>
    <mergeCell ref="A53:B57"/>
    <mergeCell ref="C53:C54"/>
    <mergeCell ref="E53:E54"/>
    <mergeCell ref="G53:H54"/>
    <mergeCell ref="J53:J54"/>
    <mergeCell ref="L53:M54"/>
    <mergeCell ref="N53:N54"/>
    <mergeCell ref="Q53:R54"/>
    <mergeCell ref="T53:T54"/>
    <mergeCell ref="A43:B47"/>
    <mergeCell ref="C43:C44"/>
    <mergeCell ref="E43:E44"/>
    <mergeCell ref="G43:H44"/>
    <mergeCell ref="J43:J44"/>
    <mergeCell ref="L43:M44"/>
    <mergeCell ref="N43:N44"/>
    <mergeCell ref="Q43:R44"/>
    <mergeCell ref="T43:T44"/>
    <mergeCell ref="A38:B42"/>
    <mergeCell ref="C38:C39"/>
    <mergeCell ref="E38:E39"/>
    <mergeCell ref="G38:H39"/>
    <mergeCell ref="J38:J39"/>
    <mergeCell ref="L38:M39"/>
    <mergeCell ref="N38:N39"/>
    <mergeCell ref="Q38:R39"/>
    <mergeCell ref="T38:T39"/>
    <mergeCell ref="E33:E34"/>
    <mergeCell ref="G33:H34"/>
    <mergeCell ref="J33:J34"/>
    <mergeCell ref="L33:M34"/>
    <mergeCell ref="N33:N34"/>
    <mergeCell ref="Q33:R34"/>
    <mergeCell ref="T33:T34"/>
    <mergeCell ref="A23:B27"/>
    <mergeCell ref="C23:C24"/>
    <mergeCell ref="E23:E24"/>
    <mergeCell ref="G23:H24"/>
    <mergeCell ref="J23:J24"/>
    <mergeCell ref="L23:M24"/>
    <mergeCell ref="N23:N24"/>
    <mergeCell ref="Q23:R24"/>
    <mergeCell ref="T23:T24"/>
    <mergeCell ref="Q28:R29"/>
    <mergeCell ref="T28:T29"/>
    <mergeCell ref="A33:B37"/>
    <mergeCell ref="W8:X8"/>
    <mergeCell ref="W9:X9"/>
    <mergeCell ref="U13:V14"/>
    <mergeCell ref="W13:X13"/>
    <mergeCell ref="W14:X14"/>
    <mergeCell ref="C10:C12"/>
    <mergeCell ref="C15:C17"/>
    <mergeCell ref="L18:M19"/>
    <mergeCell ref="N18:N19"/>
    <mergeCell ref="Q18:R19"/>
    <mergeCell ref="T18:T19"/>
    <mergeCell ref="U18:V19"/>
    <mergeCell ref="W18:X18"/>
    <mergeCell ref="W19:X19"/>
    <mergeCell ref="C8:C9"/>
    <mergeCell ref="E8:E9"/>
    <mergeCell ref="G8:H9"/>
    <mergeCell ref="J8:J9"/>
    <mergeCell ref="L8:M9"/>
    <mergeCell ref="N8:N9"/>
    <mergeCell ref="Q8:R9"/>
    <mergeCell ref="T8:T9"/>
    <mergeCell ref="U8:V9"/>
    <mergeCell ref="T60:T61"/>
    <mergeCell ref="J5:P5"/>
    <mergeCell ref="A18:B22"/>
    <mergeCell ref="C18:C19"/>
    <mergeCell ref="E18:E19"/>
    <mergeCell ref="G18:H19"/>
    <mergeCell ref="J18:J19"/>
    <mergeCell ref="A28:B32"/>
    <mergeCell ref="C28:C29"/>
    <mergeCell ref="E28:E29"/>
    <mergeCell ref="G28:H29"/>
    <mergeCell ref="J28:J29"/>
    <mergeCell ref="L28:M29"/>
    <mergeCell ref="N28:N29"/>
    <mergeCell ref="A13:B17"/>
    <mergeCell ref="C13:C14"/>
    <mergeCell ref="E13:E14"/>
    <mergeCell ref="G13:H14"/>
    <mergeCell ref="J13:J14"/>
    <mergeCell ref="L13:M14"/>
    <mergeCell ref="N13:N14"/>
    <mergeCell ref="Q13:R14"/>
    <mergeCell ref="T13:T14"/>
    <mergeCell ref="A8:B12"/>
    <mergeCell ref="N60:N61"/>
    <mergeCell ref="Q60:R61"/>
    <mergeCell ref="A65:B69"/>
    <mergeCell ref="C65:C66"/>
    <mergeCell ref="E65:E66"/>
    <mergeCell ref="G65:H66"/>
    <mergeCell ref="J65:J66"/>
    <mergeCell ref="L65:M66"/>
    <mergeCell ref="N65:N66"/>
    <mergeCell ref="Q65:R66"/>
    <mergeCell ref="C77:C79"/>
    <mergeCell ref="C82:C84"/>
    <mergeCell ref="C87:C89"/>
    <mergeCell ref="A60:B64"/>
    <mergeCell ref="C60:C61"/>
    <mergeCell ref="E60:E61"/>
    <mergeCell ref="G60:H61"/>
    <mergeCell ref="J60:J61"/>
    <mergeCell ref="L60:M61"/>
    <mergeCell ref="E80:E81"/>
    <mergeCell ref="G80:H81"/>
    <mergeCell ref="J80:J81"/>
    <mergeCell ref="L80:M81"/>
    <mergeCell ref="A70:B74"/>
    <mergeCell ref="A75:B79"/>
    <mergeCell ref="A85:B89"/>
    <mergeCell ref="C85:C86"/>
    <mergeCell ref="E85:E86"/>
    <mergeCell ref="G85:H86"/>
    <mergeCell ref="J85:J86"/>
    <mergeCell ref="L85:M86"/>
    <mergeCell ref="G95:H96"/>
    <mergeCell ref="J95:J96"/>
    <mergeCell ref="L95:M96"/>
    <mergeCell ref="N95:N96"/>
    <mergeCell ref="Q95:R96"/>
    <mergeCell ref="T95:T96"/>
    <mergeCell ref="A80:B84"/>
    <mergeCell ref="C80:C81"/>
    <mergeCell ref="U100:V101"/>
    <mergeCell ref="Q90:R91"/>
    <mergeCell ref="T90:T91"/>
    <mergeCell ref="E90:E91"/>
    <mergeCell ref="G90:H91"/>
    <mergeCell ref="J90:J91"/>
    <mergeCell ref="T80:T81"/>
    <mergeCell ref="U80:V81"/>
    <mergeCell ref="U85:V86"/>
    <mergeCell ref="T85:T86"/>
    <mergeCell ref="N80:N81"/>
    <mergeCell ref="Q80:R81"/>
    <mergeCell ref="A90:B94"/>
    <mergeCell ref="C90:C91"/>
    <mergeCell ref="L90:M91"/>
    <mergeCell ref="N90:N91"/>
    <mergeCell ref="G100:H101"/>
    <mergeCell ref="J100:J101"/>
    <mergeCell ref="L100:M101"/>
    <mergeCell ref="N100:N101"/>
    <mergeCell ref="Q100:R101"/>
    <mergeCell ref="T100:T101"/>
    <mergeCell ref="L127:M128"/>
    <mergeCell ref="A132:B136"/>
    <mergeCell ref="A137:B141"/>
    <mergeCell ref="J137:J138"/>
    <mergeCell ref="L137:M138"/>
    <mergeCell ref="C132:C133"/>
    <mergeCell ref="E132:E133"/>
    <mergeCell ref="G132:H133"/>
    <mergeCell ref="J132:J133"/>
    <mergeCell ref="L132:M133"/>
    <mergeCell ref="C137:C138"/>
    <mergeCell ref="E137:E138"/>
    <mergeCell ref="G137:H138"/>
    <mergeCell ref="C129:C131"/>
    <mergeCell ref="C134:C136"/>
    <mergeCell ref="C139:C141"/>
    <mergeCell ref="D124:X126"/>
    <mergeCell ref="U127:V128"/>
    <mergeCell ref="A162:B166"/>
    <mergeCell ref="C162:C163"/>
    <mergeCell ref="E162:E163"/>
    <mergeCell ref="C164:C166"/>
    <mergeCell ref="A127:B131"/>
    <mergeCell ref="C127:C128"/>
    <mergeCell ref="E127:E128"/>
    <mergeCell ref="G127:H128"/>
    <mergeCell ref="J127:J128"/>
    <mergeCell ref="A147:B151"/>
    <mergeCell ref="C147:C148"/>
    <mergeCell ref="E147:E148"/>
    <mergeCell ref="G147:H148"/>
    <mergeCell ref="J147:J148"/>
    <mergeCell ref="C149:C151"/>
    <mergeCell ref="A152:B156"/>
    <mergeCell ref="C152:C153"/>
    <mergeCell ref="E152:E153"/>
    <mergeCell ref="G152:H153"/>
    <mergeCell ref="J152:J153"/>
    <mergeCell ref="D129:X131"/>
    <mergeCell ref="D134:X136"/>
    <mergeCell ref="D139:X141"/>
    <mergeCell ref="D144:X146"/>
    <mergeCell ref="D172:E172"/>
    <mergeCell ref="D173:E173"/>
    <mergeCell ref="D174:E174"/>
    <mergeCell ref="G162:H163"/>
    <mergeCell ref="J162:J163"/>
    <mergeCell ref="L162:M163"/>
    <mergeCell ref="N162:N163"/>
    <mergeCell ref="Q162:R163"/>
    <mergeCell ref="T162:T163"/>
    <mergeCell ref="D175:E175"/>
    <mergeCell ref="A183:C183"/>
    <mergeCell ref="X183:Y183"/>
    <mergeCell ref="D183:J183"/>
    <mergeCell ref="K183:O183"/>
    <mergeCell ref="P183:W183"/>
    <mergeCell ref="A169:X169"/>
    <mergeCell ref="A185:C185"/>
    <mergeCell ref="X185:Y185"/>
    <mergeCell ref="D185:J185"/>
    <mergeCell ref="K185:O185"/>
    <mergeCell ref="P185:W185"/>
    <mergeCell ref="A184:C184"/>
    <mergeCell ref="X184:Y184"/>
    <mergeCell ref="D184:J184"/>
    <mergeCell ref="K184:O184"/>
    <mergeCell ref="P184:W184"/>
    <mergeCell ref="A180:I180"/>
    <mergeCell ref="R180:V180"/>
    <mergeCell ref="A181:C182"/>
    <mergeCell ref="D181:J182"/>
    <mergeCell ref="K181:O182"/>
    <mergeCell ref="P181:Y182"/>
    <mergeCell ref="A171:X171"/>
    <mergeCell ref="A186:C186"/>
    <mergeCell ref="D186:J186"/>
    <mergeCell ref="X186:Y186"/>
    <mergeCell ref="A193:Y193"/>
    <mergeCell ref="A188:F188"/>
    <mergeCell ref="G188:Q188"/>
    <mergeCell ref="U188:Y188"/>
    <mergeCell ref="K186:O186"/>
    <mergeCell ref="P186:W186"/>
    <mergeCell ref="A189:C189"/>
    <mergeCell ref="E189:F189"/>
    <mergeCell ref="X189:Y189"/>
    <mergeCell ref="G189:P189"/>
    <mergeCell ref="Q189:W189"/>
    <mergeCell ref="C194:J194"/>
    <mergeCell ref="K194:Q194"/>
    <mergeCell ref="R194:S194"/>
    <mergeCell ref="C198:J198"/>
    <mergeCell ref="K198:Q198"/>
    <mergeCell ref="R198:S198"/>
    <mergeCell ref="A190:C190"/>
    <mergeCell ref="E190:F190"/>
    <mergeCell ref="X190:Y190"/>
    <mergeCell ref="A191:C191"/>
    <mergeCell ref="E191:F191"/>
    <mergeCell ref="X191:Y191"/>
    <mergeCell ref="G190:P190"/>
    <mergeCell ref="G191:P191"/>
    <mergeCell ref="Q190:W190"/>
    <mergeCell ref="Q191:W191"/>
    <mergeCell ref="C195:W195"/>
    <mergeCell ref="C196:J196"/>
    <mergeCell ref="K196:Q196"/>
    <mergeCell ref="R196:S196"/>
    <mergeCell ref="W81:X81"/>
    <mergeCell ref="W85:X85"/>
    <mergeCell ref="U59:X59"/>
    <mergeCell ref="W100:X100"/>
    <mergeCell ref="W101:X101"/>
    <mergeCell ref="W23:X23"/>
    <mergeCell ref="W24:X24"/>
    <mergeCell ref="U28:V29"/>
    <mergeCell ref="W28:X28"/>
    <mergeCell ref="W29:X29"/>
    <mergeCell ref="U33:V34"/>
    <mergeCell ref="W33:X33"/>
    <mergeCell ref="W34:X34"/>
    <mergeCell ref="U38:V39"/>
    <mergeCell ref="W38:X38"/>
    <mergeCell ref="W39:X39"/>
    <mergeCell ref="U23:V24"/>
    <mergeCell ref="U43:V44"/>
    <mergeCell ref="W43:X43"/>
    <mergeCell ref="W44:X44"/>
    <mergeCell ref="W86:X86"/>
    <mergeCell ref="U90:V91"/>
    <mergeCell ref="W90:X90"/>
    <mergeCell ref="W91:X91"/>
    <mergeCell ref="Q127:R128"/>
    <mergeCell ref="T127:T128"/>
    <mergeCell ref="N132:N133"/>
    <mergeCell ref="Q132:R133"/>
    <mergeCell ref="T132:T133"/>
    <mergeCell ref="U105:V106"/>
    <mergeCell ref="W105:X105"/>
    <mergeCell ref="W106:X106"/>
    <mergeCell ref="U48:V49"/>
    <mergeCell ref="W48:X48"/>
    <mergeCell ref="W49:X49"/>
    <mergeCell ref="U53:V54"/>
    <mergeCell ref="W53:X53"/>
    <mergeCell ref="W54:X54"/>
    <mergeCell ref="U60:V61"/>
    <mergeCell ref="W60:X60"/>
    <mergeCell ref="W61:X61"/>
    <mergeCell ref="W65:X65"/>
    <mergeCell ref="W66:X66"/>
    <mergeCell ref="W70:X70"/>
    <mergeCell ref="W71:X71"/>
    <mergeCell ref="W75:X75"/>
    <mergeCell ref="W76:X76"/>
    <mergeCell ref="W80:X80"/>
    <mergeCell ref="U112:V113"/>
    <mergeCell ref="W112:X112"/>
    <mergeCell ref="W113:X113"/>
    <mergeCell ref="U117:V118"/>
    <mergeCell ref="W117:X117"/>
    <mergeCell ref="W118:X118"/>
    <mergeCell ref="U122:V123"/>
    <mergeCell ref="W122:X122"/>
    <mergeCell ref="W123:X123"/>
    <mergeCell ref="D114:X116"/>
    <mergeCell ref="D119:X121"/>
    <mergeCell ref="Q112:R113"/>
    <mergeCell ref="T112:T113"/>
    <mergeCell ref="C20:C22"/>
    <mergeCell ref="C25:C27"/>
    <mergeCell ref="C30:C32"/>
    <mergeCell ref="C35:C37"/>
    <mergeCell ref="C40:C42"/>
    <mergeCell ref="C45:C47"/>
    <mergeCell ref="C50:C52"/>
    <mergeCell ref="C55:C57"/>
    <mergeCell ref="C62:C64"/>
    <mergeCell ref="C33:C34"/>
    <mergeCell ref="U111:X111"/>
    <mergeCell ref="D10:X12"/>
    <mergeCell ref="D15:X17"/>
    <mergeCell ref="D20:X22"/>
    <mergeCell ref="D25:X27"/>
    <mergeCell ref="D30:X32"/>
    <mergeCell ref="D35:X37"/>
    <mergeCell ref="D40:X42"/>
    <mergeCell ref="D45:X47"/>
    <mergeCell ref="D50:X52"/>
    <mergeCell ref="D55:X57"/>
    <mergeCell ref="D62:X64"/>
    <mergeCell ref="D67:X69"/>
    <mergeCell ref="D72:X74"/>
    <mergeCell ref="D77:X79"/>
    <mergeCell ref="D82:X84"/>
    <mergeCell ref="D87:X89"/>
    <mergeCell ref="D92:X94"/>
    <mergeCell ref="D97:X99"/>
    <mergeCell ref="D102:X104"/>
    <mergeCell ref="D107:X109"/>
    <mergeCell ref="U95:V96"/>
    <mergeCell ref="W95:X95"/>
    <mergeCell ref="W96:X96"/>
    <mergeCell ref="W127:X127"/>
    <mergeCell ref="W128:X128"/>
    <mergeCell ref="U132:V133"/>
    <mergeCell ref="D149:X151"/>
    <mergeCell ref="D154:X156"/>
    <mergeCell ref="D159:X161"/>
    <mergeCell ref="D164:X166"/>
    <mergeCell ref="W147:X147"/>
    <mergeCell ref="W148:X148"/>
    <mergeCell ref="U152:V153"/>
    <mergeCell ref="W152:X152"/>
    <mergeCell ref="W153:X153"/>
    <mergeCell ref="U157:V158"/>
    <mergeCell ref="W157:X157"/>
    <mergeCell ref="W158:X158"/>
    <mergeCell ref="U162:V163"/>
    <mergeCell ref="W162:X162"/>
    <mergeCell ref="W163:X163"/>
    <mergeCell ref="W132:X132"/>
    <mergeCell ref="W133:X133"/>
    <mergeCell ref="U137:V138"/>
    <mergeCell ref="W137:X137"/>
    <mergeCell ref="W138:X138"/>
    <mergeCell ref="N127:N128"/>
  </mergeCells>
  <phoneticPr fontId="2"/>
  <dataValidations count="4">
    <dataValidation type="whole" allowBlank="1" showInputMessage="1" showErrorMessage="1" errorTitle="無効な入力" error="入力は 1～3 のみ" sqref="S8:S9 S127:S128 S48:S49 S43:S44 S38:S39 S152:S153 S147:S148 S142:S143 S18:S19 S13:S14 S33:S34 S28:S29 S23:S24 S122:S123 S117:S118 S112:S113 S105:S106 S100:S101 S157:S158 S53:S54 S162:S163 S70:S71 S65:S66 S60:S61 S95:S96 S90:S91 S85:S86 S80:S81 S75:S76 S137:S138 S132:S133" xr:uid="{00000000-0002-0000-0400-000000000000}">
      <formula1>1</formula1>
      <formula2>3</formula2>
    </dataValidation>
    <dataValidation type="list" imeMode="halfAlpha" allowBlank="1" showInputMessage="1" showErrorMessage="1" errorTitle="15分単位で入力" error="00、15、30、45 から選択してください" sqref="K8:K9 F8:F9 K48:K49 F48:F49 K43:K44 F43:F44 K38:K39 F38:F39 K18:K19 F18:F19 K13:K14 F13:F14 K33:K34 F33:F34 K28:K29 F28:F29 K23:K24 F23:F24 K53:K54 F53:F54 K142:K143 F142:F143 K70:K71 F70:F71 K65:K66 F65:F66 K60:K61 F60:F61 K95:K96 F95:F96 K90:K91 F90:F91 K85:K86 F85:F86 K80:K81 F80:F81 K75:K76 F75:F76 K137:K138 F137:F138 K132:K133 F132:F133 K127:K128 F127:F128 K122:K123 F122:F123 K117:K118 F117:F118 K112:K113 F112:F113 K105:K106 F105:F106 K100:K101 F100:F101 K157:K158 F157:F158 K152:K153 F152:F153 K147:K148 F147:F148 K162:K163 F162:F163" xr:uid="{00000000-0002-0000-0400-000001000000}">
      <formula1>"00,15,30,45"</formula1>
    </dataValidation>
    <dataValidation type="whole" imeMode="halfAlpha" allowBlank="1" showInputMessage="1" showErrorMessage="1" errorTitle="24時間制で入力" error="入力できる数字は 0 ～ 23 のみです" sqref="I8:I9 D8:D9 I48:I49 D48:D49 I43:I44 D43:D44 I38:I39 D38:D39 I18:I19 D18:D19 I13:I14 D13:D14 I33:I34 D33:D34 I28:I29 D28:D29 I23:I24 D23:D24 I53:I54 D53:D54 I142:I143 D142:D143 I70:I71 D70:D71 I65:I66 D65:D66 I60:I61 D60:D61 I95:I96 D95:D96 I90:I91 D90:D91 I85:I86 D85:D86 I80:I81 D80:D81 I75:I76 D75:D76 I137:I138 D137:D138 I132:I133 D132:D133 I127:I128 D127:D128 I122:I123 D122:D123 I117:I118 D117:D118 I112:I113 D112:D113 I105:I106 D105:D106 I100:I101 D100:D101 I157:I158 D157:D158 I152:I153 D152:D153 I147:I148 D147:D148 I162:I163 D162:D163" xr:uid="{00000000-0002-0000-0400-000002000000}">
      <formula1>0</formula1>
      <formula2>23</formula2>
    </dataValidation>
    <dataValidation type="custom" allowBlank="1" showInputMessage="1" showErrorMessage="1" error="時間は15分単位で入力してください。" sqref="O8:O9 O48:O49 O43:O44 O38:O39 O18:O19 O13:O14 O33:O34 O28:O29 O23:O24 O53:O54 O142:O143 O70:O71 O65:O66 O60:O61 O95:O96 O90:O91 O85:O86 O80:O81 O75:O76 O137:O138 O132:O133 O127:O128 O122:O123 O117:O118 O112:O113 O105:O106 O100:O101 O157:O158 O152:O153 O147:O148 O162:O163" xr:uid="{00000000-0002-0000-0400-000003000000}">
      <formula1>MOD(O8,15)=0</formula1>
    </dataValidation>
  </dataValidations>
  <printOptions horizontalCentered="1"/>
  <pageMargins left="0.19685039370078741" right="0.19685039370078741" top="0.31496062992125984" bottom="0.11811023622047245" header="0.15748031496062992" footer="0.15748031496062992"/>
  <pageSetup paperSize="9" scale="88" fitToHeight="0" orientation="portrait" horizontalDpi="1200" verticalDpi="1200" r:id="rId1"/>
  <headerFooter>
    <oddHeader xml:space="preserve">&amp;R&amp;10
&amp;9. </oddHeader>
    <oddFooter>&amp;L&amp;9　.&amp;C&amp;10PC版&amp;R&amp;8.</oddFooter>
  </headerFooter>
  <rowBreaks count="3" manualBreakCount="3">
    <brk id="58" max="24" man="1"/>
    <brk id="110" max="24" man="1"/>
    <brk id="167"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D9F1FF"/>
  </sheetPr>
  <dimension ref="A1:AW201"/>
  <sheetViews>
    <sheetView showGridLines="0" view="pageBreakPreview" zoomScale="70" zoomScaleNormal="70" zoomScaleSheetLayoutView="70" workbookViewId="0">
      <selection activeCell="D10" sqref="D10:X12"/>
    </sheetView>
  </sheetViews>
  <sheetFormatPr defaultRowHeight="13.5" x14ac:dyDescent="0.15"/>
  <cols>
    <col min="1" max="2" width="3.125" style="11" customWidth="1"/>
    <col min="3" max="3" width="6"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4" width="9.625" style="11" customWidth="1"/>
    <col min="25" max="25" width="2.125" style="11" customWidth="1"/>
    <col min="26" max="26" width="1.625" style="17" customWidth="1"/>
    <col min="27" max="27" width="3.625" style="188" customWidth="1"/>
    <col min="28" max="28" width="40.625" style="17" hidden="1" customWidth="1"/>
    <col min="29" max="30" width="3.625" style="17" hidden="1" customWidth="1"/>
    <col min="31" max="31" width="2.375" style="17" hidden="1" customWidth="1"/>
    <col min="32" max="32" width="15" style="196" hidden="1" customWidth="1"/>
    <col min="33" max="33" width="16.5" style="197"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1" ht="16.5" customHeight="1" x14ac:dyDescent="0.15">
      <c r="A1" s="140"/>
    </row>
    <row r="2" spans="1:41" ht="122.25" customHeight="1" x14ac:dyDescent="0.15">
      <c r="AE2" s="220" t="e">
        <f>WEEKDAY(AF2)</f>
        <v>#VALUE!</v>
      </c>
      <c r="AF2" s="221" t="str">
        <f>'10号'!T25</f>
        <v/>
      </c>
      <c r="AG2" s="222" t="e">
        <f>WEEKDAY(AF2)</f>
        <v>#VALUE!</v>
      </c>
      <c r="AH2" s="223" t="e">
        <f>IF(AG2=1,"日",IF(AG2=2,"月",IF(AG2=3,"火",IF(AG2=4,"水",IF(AG2=5,"木",IF(AG2=6,"金",IF(AG2=7,"土","")))))))</f>
        <v>#VALUE!</v>
      </c>
    </row>
    <row r="3" spans="1:41" ht="17.25" x14ac:dyDescent="0.2">
      <c r="A3" s="9"/>
      <c r="B3" s="9"/>
      <c r="C3" s="122"/>
      <c r="D3" s="123"/>
      <c r="E3" s="123"/>
      <c r="F3" s="123"/>
      <c r="G3" s="9"/>
      <c r="H3" s="123"/>
      <c r="I3" s="124"/>
      <c r="J3" s="125"/>
      <c r="K3" s="125"/>
      <c r="L3" s="125"/>
      <c r="M3" s="125"/>
      <c r="N3" s="125"/>
      <c r="O3" s="125"/>
      <c r="P3" s="152"/>
      <c r="Q3" s="9"/>
      <c r="R3" s="9"/>
      <c r="S3" s="9"/>
      <c r="T3" s="9"/>
      <c r="U3" s="9"/>
      <c r="V3" s="9"/>
      <c r="W3" s="9"/>
      <c r="X3" s="152"/>
      <c r="Y3" s="126">
        <f>'10号'!$P$5</f>
        <v>0</v>
      </c>
      <c r="AA3" s="271"/>
      <c r="AF3" s="197"/>
    </row>
    <row r="4" spans="1:41" ht="21" x14ac:dyDescent="0.15">
      <c r="A4" s="9"/>
      <c r="B4" s="9"/>
      <c r="C4" s="84" t="str">
        <f>IF(COUNTIF('10号'!$A$6,"*被*"),"様式被第１１号－２","様式研第１１号－２")</f>
        <v>様式研第１１号－２</v>
      </c>
      <c r="D4" s="123"/>
      <c r="E4" s="123"/>
      <c r="F4" s="123"/>
      <c r="G4" s="123"/>
      <c r="H4" s="123"/>
      <c r="I4" s="9"/>
      <c r="J4" s="9"/>
      <c r="K4" s="9"/>
      <c r="L4" s="9"/>
      <c r="M4" s="9"/>
      <c r="N4" s="9"/>
      <c r="O4" s="9"/>
      <c r="P4" s="127"/>
      <c r="Q4" s="127"/>
      <c r="R4" s="9"/>
      <c r="S4" s="9"/>
      <c r="T4" s="9"/>
      <c r="U4" s="9"/>
      <c r="V4" s="9"/>
      <c r="W4" s="9"/>
      <c r="X4" s="152"/>
      <c r="Y4" s="9"/>
      <c r="AA4" s="272"/>
      <c r="AF4" s="197"/>
    </row>
    <row r="5" spans="1:41" ht="17.25" customHeight="1" x14ac:dyDescent="0.2">
      <c r="A5" s="9"/>
      <c r="B5" s="9"/>
      <c r="C5" s="128" t="s">
        <v>141</v>
      </c>
      <c r="D5" s="129"/>
      <c r="E5" s="129"/>
      <c r="F5" s="129"/>
      <c r="G5" s="129"/>
      <c r="H5" s="129"/>
      <c r="I5" s="9"/>
      <c r="J5" s="922" t="str">
        <f>IF('10号'!T23="","（ 平成　　年　　月 ）",'10号'!T25)</f>
        <v>（ 平成　　年　　月 ）</v>
      </c>
      <c r="K5" s="922"/>
      <c r="L5" s="922"/>
      <c r="M5" s="922"/>
      <c r="N5" s="922"/>
      <c r="O5" s="922"/>
      <c r="P5" s="922"/>
      <c r="Q5" s="597" t="str">
        <f>IF('10号'!$E$20="","",'10号'!$E$20)</f>
        <v/>
      </c>
      <c r="R5" s="9"/>
      <c r="S5" s="9"/>
      <c r="T5" s="9"/>
      <c r="U5" s="9"/>
      <c r="V5" s="9"/>
      <c r="W5" s="9"/>
      <c r="X5" s="152"/>
      <c r="Y5" s="9"/>
      <c r="AA5" s="189"/>
      <c r="AF5" s="197"/>
    </row>
    <row r="6" spans="1:41" ht="5.0999999999999996" customHeight="1" x14ac:dyDescent="0.15">
      <c r="A6" s="9"/>
      <c r="B6" s="9"/>
      <c r="C6" s="130"/>
      <c r="D6" s="131"/>
      <c r="E6" s="131"/>
      <c r="F6" s="131"/>
      <c r="G6" s="131"/>
      <c r="H6" s="131"/>
      <c r="I6" s="131"/>
      <c r="J6" s="132"/>
      <c r="K6" s="131"/>
      <c r="L6" s="131"/>
      <c r="M6" s="131"/>
      <c r="N6" s="131"/>
      <c r="O6" s="131"/>
      <c r="P6" s="131"/>
      <c r="Q6" s="131"/>
      <c r="R6" s="9"/>
      <c r="S6" s="9"/>
      <c r="T6" s="9"/>
      <c r="U6" s="9"/>
      <c r="V6" s="9"/>
      <c r="W6" s="9"/>
      <c r="X6" s="152"/>
      <c r="Y6" s="9"/>
      <c r="AA6" s="190"/>
      <c r="AF6" s="197"/>
      <c r="AG6" s="196"/>
      <c r="AH6" s="201"/>
    </row>
    <row r="7" spans="1:41" ht="15.75" customHeight="1" x14ac:dyDescent="0.15">
      <c r="A7" s="152"/>
      <c r="B7" s="152"/>
      <c r="C7" s="306"/>
      <c r="D7" s="152"/>
      <c r="E7" s="152"/>
      <c r="F7" s="152"/>
      <c r="G7" s="152"/>
      <c r="H7" s="152"/>
      <c r="I7" s="152"/>
      <c r="J7" s="152"/>
      <c r="K7" s="152"/>
      <c r="L7" s="152"/>
      <c r="M7" s="152"/>
      <c r="N7" s="152"/>
      <c r="O7" s="152"/>
      <c r="P7" s="152"/>
      <c r="Q7" s="152"/>
      <c r="R7" s="571" t="str">
        <f>J5</f>
        <v>（ 平成　　年　　月 ）</v>
      </c>
      <c r="S7" s="570"/>
      <c r="T7" s="570"/>
      <c r="U7" s="570"/>
      <c r="V7" s="570"/>
      <c r="W7" s="152"/>
      <c r="X7" s="152"/>
      <c r="Y7" s="17"/>
      <c r="AA7" s="17"/>
      <c r="AD7" s="197"/>
      <c r="AE7" s="197"/>
      <c r="AF7" s="17"/>
      <c r="AG7" s="226"/>
      <c r="AK7" s="202"/>
      <c r="AM7" s="202"/>
    </row>
    <row r="8" spans="1:41" ht="14.25" customHeight="1" x14ac:dyDescent="0.15">
      <c r="A8" s="861" t="s">
        <v>291</v>
      </c>
      <c r="B8" s="862"/>
      <c r="C8" s="867" t="s">
        <v>329</v>
      </c>
      <c r="D8" s="563"/>
      <c r="E8" s="771" t="s">
        <v>186</v>
      </c>
      <c r="F8" s="563"/>
      <c r="G8" s="773" t="s">
        <v>187</v>
      </c>
      <c r="H8" s="774"/>
      <c r="I8" s="563"/>
      <c r="J8" s="771" t="s">
        <v>186</v>
      </c>
      <c r="K8" s="563"/>
      <c r="L8" s="773" t="s">
        <v>188</v>
      </c>
      <c r="M8" s="777"/>
      <c r="N8" s="768" t="s">
        <v>189</v>
      </c>
      <c r="O8" s="564"/>
      <c r="P8" s="568">
        <f>IF(OR(A8="",D8="",I8=""),0,FLOOR(IF(I8&lt;D8,TIME(I8,K8,1)+1,TIME(I8,K8,1))-TIME(D8,F8,0)-TIME(0,O8,0),"0:15"))</f>
        <v>0</v>
      </c>
      <c r="Q8" s="779" t="s">
        <v>290</v>
      </c>
      <c r="R8" s="774"/>
      <c r="S8" s="554"/>
      <c r="T8" s="924" t="s">
        <v>135</v>
      </c>
      <c r="U8" s="760" t="s">
        <v>328</v>
      </c>
      <c r="V8" s="774"/>
      <c r="W8" s="785"/>
      <c r="X8" s="786"/>
      <c r="Y8" s="17"/>
      <c r="AA8" s="17"/>
      <c r="AD8" s="197"/>
      <c r="AE8" s="197"/>
      <c r="AF8" s="17"/>
      <c r="AG8" s="226"/>
    </row>
    <row r="9" spans="1:41" ht="14.25" customHeight="1" x14ac:dyDescent="0.15">
      <c r="A9" s="863"/>
      <c r="B9" s="864"/>
      <c r="C9" s="923"/>
      <c r="D9" s="565"/>
      <c r="E9" s="772"/>
      <c r="F9" s="565"/>
      <c r="G9" s="775"/>
      <c r="H9" s="776"/>
      <c r="I9" s="565"/>
      <c r="J9" s="772"/>
      <c r="K9" s="565"/>
      <c r="L9" s="775"/>
      <c r="M9" s="778"/>
      <c r="N9" s="769"/>
      <c r="O9" s="566"/>
      <c r="P9" s="569">
        <f>IF(OR(A8="",D9="",I9=""),0,FLOOR(IF(I9&lt;D9,TIME(I9,K9,1)+1,TIME(I9,K9,1))-TIME(D9,F9,0)-TIME(0,O9,0),"0:15"))</f>
        <v>0</v>
      </c>
      <c r="Q9" s="762"/>
      <c r="R9" s="776"/>
      <c r="S9" s="553"/>
      <c r="T9" s="925"/>
      <c r="U9" s="762"/>
      <c r="V9" s="776"/>
      <c r="W9" s="766"/>
      <c r="X9" s="767"/>
      <c r="Y9" s="17"/>
      <c r="AA9" s="17"/>
      <c r="AD9" s="197"/>
      <c r="AE9" s="197"/>
      <c r="AF9" s="17"/>
      <c r="AG9" s="226"/>
    </row>
    <row r="10" spans="1:41" ht="20.25" customHeight="1" x14ac:dyDescent="0.15">
      <c r="A10" s="863"/>
      <c r="B10" s="864"/>
      <c r="C10" s="905" t="s">
        <v>330</v>
      </c>
      <c r="D10" s="896"/>
      <c r="E10" s="897"/>
      <c r="F10" s="897"/>
      <c r="G10" s="897"/>
      <c r="H10" s="897"/>
      <c r="I10" s="897"/>
      <c r="J10" s="897"/>
      <c r="K10" s="897"/>
      <c r="L10" s="897"/>
      <c r="M10" s="897"/>
      <c r="N10" s="897"/>
      <c r="O10" s="897"/>
      <c r="P10" s="897"/>
      <c r="Q10" s="897"/>
      <c r="R10" s="897"/>
      <c r="S10" s="897"/>
      <c r="T10" s="897"/>
      <c r="U10" s="897"/>
      <c r="V10" s="897"/>
      <c r="W10" s="897"/>
      <c r="X10" s="898"/>
      <c r="Y10" s="17"/>
      <c r="AA10" s="17"/>
      <c r="AB10" s="191"/>
      <c r="AC10" s="204"/>
      <c r="AD10" s="205"/>
      <c r="AE10" s="206"/>
      <c r="AF10" s="203"/>
      <c r="AG10" s="226"/>
      <c r="AK10" s="207"/>
      <c r="AL10" s="208"/>
      <c r="AM10" s="207"/>
      <c r="AO10" s="209"/>
    </row>
    <row r="11" spans="1:41" ht="20.25" customHeight="1" x14ac:dyDescent="0.15">
      <c r="A11" s="863"/>
      <c r="B11" s="864"/>
      <c r="C11" s="906"/>
      <c r="D11" s="899"/>
      <c r="E11" s="900"/>
      <c r="F11" s="900"/>
      <c r="G11" s="900"/>
      <c r="H11" s="900"/>
      <c r="I11" s="900"/>
      <c r="J11" s="900"/>
      <c r="K11" s="900"/>
      <c r="L11" s="900"/>
      <c r="M11" s="900"/>
      <c r="N11" s="900"/>
      <c r="O11" s="900"/>
      <c r="P11" s="900"/>
      <c r="Q11" s="900"/>
      <c r="R11" s="900"/>
      <c r="S11" s="900"/>
      <c r="T11" s="900"/>
      <c r="U11" s="900"/>
      <c r="V11" s="900"/>
      <c r="W11" s="900"/>
      <c r="X11" s="901"/>
      <c r="Y11" s="17"/>
      <c r="AA11" s="17"/>
      <c r="AB11" s="191"/>
      <c r="AC11" s="204"/>
      <c r="AD11" s="205"/>
      <c r="AE11" s="206"/>
      <c r="AF11" s="203"/>
      <c r="AG11" s="17"/>
      <c r="AK11" s="207"/>
      <c r="AL11" s="210"/>
      <c r="AM11" s="207"/>
      <c r="AO11" s="209"/>
    </row>
    <row r="12" spans="1:41" ht="20.25" customHeight="1" x14ac:dyDescent="0.15">
      <c r="A12" s="865"/>
      <c r="B12" s="866"/>
      <c r="C12" s="907"/>
      <c r="D12" s="902"/>
      <c r="E12" s="903"/>
      <c r="F12" s="903"/>
      <c r="G12" s="903"/>
      <c r="H12" s="903"/>
      <c r="I12" s="903"/>
      <c r="J12" s="903"/>
      <c r="K12" s="903"/>
      <c r="L12" s="903"/>
      <c r="M12" s="903"/>
      <c r="N12" s="903"/>
      <c r="O12" s="903"/>
      <c r="P12" s="903"/>
      <c r="Q12" s="903"/>
      <c r="R12" s="903"/>
      <c r="S12" s="903"/>
      <c r="T12" s="903"/>
      <c r="U12" s="903"/>
      <c r="V12" s="903"/>
      <c r="W12" s="903"/>
      <c r="X12" s="904"/>
      <c r="Y12" s="17"/>
      <c r="AA12" s="17"/>
      <c r="AB12" s="191"/>
      <c r="AC12" s="204"/>
      <c r="AD12" s="205"/>
      <c r="AE12" s="206"/>
      <c r="AF12" s="203"/>
      <c r="AG12" s="17"/>
      <c r="AK12" s="207"/>
      <c r="AL12" s="210"/>
      <c r="AM12" s="207"/>
      <c r="AO12" s="209"/>
    </row>
    <row r="13" spans="1:41" ht="14.25" customHeight="1" x14ac:dyDescent="0.15">
      <c r="A13" s="861" t="s">
        <v>292</v>
      </c>
      <c r="B13" s="862"/>
      <c r="C13" s="867" t="s">
        <v>329</v>
      </c>
      <c r="D13" s="563"/>
      <c r="E13" s="771" t="s">
        <v>186</v>
      </c>
      <c r="F13" s="563"/>
      <c r="G13" s="773" t="s">
        <v>187</v>
      </c>
      <c r="H13" s="774"/>
      <c r="I13" s="563"/>
      <c r="J13" s="771" t="s">
        <v>186</v>
      </c>
      <c r="K13" s="563"/>
      <c r="L13" s="773" t="s">
        <v>188</v>
      </c>
      <c r="M13" s="777"/>
      <c r="N13" s="768" t="s">
        <v>189</v>
      </c>
      <c r="O13" s="564"/>
      <c r="P13" s="568">
        <f>IF(OR(A13="",D13="",I13=""),0,FLOOR(IF(I13&lt;D13,TIME(I13,K13,1)+1,TIME(I13,K13,1))-TIME(D13,F13,0)-TIME(0,O13,0),"0:15"))</f>
        <v>0</v>
      </c>
      <c r="Q13" s="779" t="s">
        <v>290</v>
      </c>
      <c r="R13" s="774"/>
      <c r="S13" s="554"/>
      <c r="T13" s="924" t="s">
        <v>135</v>
      </c>
      <c r="U13" s="760" t="s">
        <v>328</v>
      </c>
      <c r="V13" s="774"/>
      <c r="W13" s="785"/>
      <c r="X13" s="786"/>
      <c r="Y13" s="17"/>
      <c r="AA13" s="17"/>
      <c r="AB13" s="191"/>
      <c r="AC13" s="204"/>
      <c r="AD13" s="205"/>
      <c r="AE13" s="206"/>
      <c r="AF13" s="203"/>
      <c r="AG13" s="17"/>
      <c r="AK13" s="207"/>
      <c r="AL13" s="210"/>
      <c r="AM13" s="207"/>
      <c r="AO13" s="209"/>
    </row>
    <row r="14" spans="1:41" ht="14.25" customHeight="1" x14ac:dyDescent="0.15">
      <c r="A14" s="863"/>
      <c r="B14" s="864"/>
      <c r="C14" s="923"/>
      <c r="D14" s="565"/>
      <c r="E14" s="772"/>
      <c r="F14" s="565"/>
      <c r="G14" s="775"/>
      <c r="H14" s="776"/>
      <c r="I14" s="565"/>
      <c r="J14" s="772"/>
      <c r="K14" s="565"/>
      <c r="L14" s="775"/>
      <c r="M14" s="778"/>
      <c r="N14" s="769"/>
      <c r="O14" s="566"/>
      <c r="P14" s="569">
        <f>IF(OR(A13="",D14="",I14=""),0,FLOOR(IF(I14&lt;D14,TIME(I14,K14,1)+1,TIME(I14,K14,1))-TIME(D14,F14,0)-TIME(0,O14,0),"0:15"))</f>
        <v>0</v>
      </c>
      <c r="Q14" s="762"/>
      <c r="R14" s="776"/>
      <c r="S14" s="553"/>
      <c r="T14" s="925"/>
      <c r="U14" s="762"/>
      <c r="V14" s="776"/>
      <c r="W14" s="766"/>
      <c r="X14" s="767"/>
      <c r="Y14" s="17"/>
      <c r="AA14" s="17"/>
      <c r="AB14" s="191"/>
      <c r="AC14" s="204"/>
      <c r="AD14" s="205"/>
      <c r="AE14" s="206"/>
      <c r="AF14" s="17"/>
      <c r="AG14" s="17"/>
      <c r="AK14" s="207"/>
      <c r="AL14" s="210"/>
      <c r="AM14" s="207"/>
      <c r="AO14" s="209"/>
    </row>
    <row r="15" spans="1:41" ht="20.25" customHeight="1" x14ac:dyDescent="0.15">
      <c r="A15" s="863"/>
      <c r="B15" s="864"/>
      <c r="C15" s="905" t="s">
        <v>330</v>
      </c>
      <c r="D15" s="896"/>
      <c r="E15" s="897"/>
      <c r="F15" s="897"/>
      <c r="G15" s="897"/>
      <c r="H15" s="897"/>
      <c r="I15" s="897"/>
      <c r="J15" s="897"/>
      <c r="K15" s="897"/>
      <c r="L15" s="897"/>
      <c r="M15" s="897"/>
      <c r="N15" s="897"/>
      <c r="O15" s="897"/>
      <c r="P15" s="897"/>
      <c r="Q15" s="897"/>
      <c r="R15" s="897"/>
      <c r="S15" s="897"/>
      <c r="T15" s="897"/>
      <c r="U15" s="897"/>
      <c r="V15" s="897"/>
      <c r="W15" s="897"/>
      <c r="X15" s="898"/>
      <c r="Y15" s="17"/>
      <c r="AA15" s="17"/>
      <c r="AD15" s="196"/>
      <c r="AE15" s="197"/>
      <c r="AF15" s="17"/>
      <c r="AG15" s="17"/>
    </row>
    <row r="16" spans="1:41" ht="20.25" customHeight="1" x14ac:dyDescent="0.15">
      <c r="A16" s="863"/>
      <c r="B16" s="864"/>
      <c r="C16" s="906"/>
      <c r="D16" s="899"/>
      <c r="E16" s="900"/>
      <c r="F16" s="900"/>
      <c r="G16" s="900"/>
      <c r="H16" s="900"/>
      <c r="I16" s="900"/>
      <c r="J16" s="900"/>
      <c r="K16" s="900"/>
      <c r="L16" s="900"/>
      <c r="M16" s="900"/>
      <c r="N16" s="900"/>
      <c r="O16" s="900"/>
      <c r="P16" s="900"/>
      <c r="Q16" s="900"/>
      <c r="R16" s="900"/>
      <c r="S16" s="900"/>
      <c r="T16" s="900"/>
      <c r="U16" s="900"/>
      <c r="V16" s="900"/>
      <c r="W16" s="900"/>
      <c r="X16" s="901"/>
      <c r="Y16" s="17"/>
      <c r="AA16" s="17"/>
      <c r="AD16" s="196"/>
      <c r="AE16" s="197"/>
      <c r="AF16" s="17"/>
      <c r="AG16" s="17"/>
    </row>
    <row r="17" spans="1:33" ht="20.25" customHeight="1" x14ac:dyDescent="0.15">
      <c r="A17" s="865"/>
      <c r="B17" s="866"/>
      <c r="C17" s="907"/>
      <c r="D17" s="902"/>
      <c r="E17" s="903"/>
      <c r="F17" s="903"/>
      <c r="G17" s="903"/>
      <c r="H17" s="903"/>
      <c r="I17" s="903"/>
      <c r="J17" s="903"/>
      <c r="K17" s="903"/>
      <c r="L17" s="903"/>
      <c r="M17" s="903"/>
      <c r="N17" s="903"/>
      <c r="O17" s="903"/>
      <c r="P17" s="903"/>
      <c r="Q17" s="903"/>
      <c r="R17" s="903"/>
      <c r="S17" s="903"/>
      <c r="T17" s="903"/>
      <c r="U17" s="903"/>
      <c r="V17" s="903"/>
      <c r="W17" s="903"/>
      <c r="X17" s="904"/>
      <c r="Y17" s="17"/>
      <c r="AA17" s="17"/>
      <c r="AD17" s="196"/>
      <c r="AE17" s="197"/>
      <c r="AF17" s="17"/>
      <c r="AG17" s="17"/>
    </row>
    <row r="18" spans="1:33" ht="14.25" customHeight="1" x14ac:dyDescent="0.15">
      <c r="A18" s="861" t="s">
        <v>293</v>
      </c>
      <c r="B18" s="862"/>
      <c r="C18" s="867" t="s">
        <v>329</v>
      </c>
      <c r="D18" s="563"/>
      <c r="E18" s="771" t="s">
        <v>186</v>
      </c>
      <c r="F18" s="563"/>
      <c r="G18" s="773" t="s">
        <v>187</v>
      </c>
      <c r="H18" s="774"/>
      <c r="I18" s="563"/>
      <c r="J18" s="771" t="s">
        <v>186</v>
      </c>
      <c r="K18" s="563"/>
      <c r="L18" s="773" t="s">
        <v>188</v>
      </c>
      <c r="M18" s="777"/>
      <c r="N18" s="768" t="s">
        <v>189</v>
      </c>
      <c r="O18" s="564"/>
      <c r="P18" s="568">
        <f>IF(OR(A18="",D18="",I18=""),0,FLOOR(IF(I18&lt;D18,TIME(I18,K18,1)+1,TIME(I18,K18,1))-TIME(D18,F18,0)-TIME(0,O18,0),"0:15"))</f>
        <v>0</v>
      </c>
      <c r="Q18" s="779" t="s">
        <v>290</v>
      </c>
      <c r="R18" s="774"/>
      <c r="S18" s="554"/>
      <c r="T18" s="924" t="s">
        <v>135</v>
      </c>
      <c r="U18" s="760" t="s">
        <v>328</v>
      </c>
      <c r="V18" s="774"/>
      <c r="W18" s="785"/>
      <c r="X18" s="786"/>
      <c r="Y18" s="17"/>
      <c r="AA18" s="17"/>
      <c r="AD18" s="196"/>
      <c r="AE18" s="197"/>
      <c r="AF18" s="17"/>
      <c r="AG18" s="17"/>
    </row>
    <row r="19" spans="1:33" ht="14.25" customHeight="1" x14ac:dyDescent="0.15">
      <c r="A19" s="863"/>
      <c r="B19" s="864"/>
      <c r="C19" s="923"/>
      <c r="D19" s="565"/>
      <c r="E19" s="772"/>
      <c r="F19" s="565"/>
      <c r="G19" s="775"/>
      <c r="H19" s="776"/>
      <c r="I19" s="565"/>
      <c r="J19" s="772"/>
      <c r="K19" s="565"/>
      <c r="L19" s="775"/>
      <c r="M19" s="778"/>
      <c r="N19" s="769"/>
      <c r="O19" s="566"/>
      <c r="P19" s="569">
        <f>IF(OR(A18="",D19="",I19=""),0,FLOOR(IF(I19&lt;D19,TIME(I19,K19,1)+1,TIME(I19,K19,1))-TIME(D19,F19,0)-TIME(0,O19,0),"0:15"))</f>
        <v>0</v>
      </c>
      <c r="Q19" s="762"/>
      <c r="R19" s="776"/>
      <c r="S19" s="553"/>
      <c r="T19" s="925"/>
      <c r="U19" s="762"/>
      <c r="V19" s="776"/>
      <c r="W19" s="766"/>
      <c r="X19" s="767"/>
      <c r="Y19" s="17"/>
      <c r="AA19" s="17"/>
      <c r="AD19" s="196"/>
      <c r="AE19" s="197"/>
      <c r="AF19" s="17"/>
      <c r="AG19" s="17"/>
    </row>
    <row r="20" spans="1:33" ht="20.25" customHeight="1" x14ac:dyDescent="0.15">
      <c r="A20" s="863"/>
      <c r="B20" s="864"/>
      <c r="C20" s="905" t="s">
        <v>330</v>
      </c>
      <c r="D20" s="896"/>
      <c r="E20" s="897"/>
      <c r="F20" s="897"/>
      <c r="G20" s="897"/>
      <c r="H20" s="897"/>
      <c r="I20" s="897"/>
      <c r="J20" s="897"/>
      <c r="K20" s="897"/>
      <c r="L20" s="897"/>
      <c r="M20" s="897"/>
      <c r="N20" s="897"/>
      <c r="O20" s="897"/>
      <c r="P20" s="897"/>
      <c r="Q20" s="897"/>
      <c r="R20" s="897"/>
      <c r="S20" s="897"/>
      <c r="T20" s="897"/>
      <c r="U20" s="897"/>
      <c r="V20" s="897"/>
      <c r="W20" s="897"/>
      <c r="X20" s="898"/>
      <c r="Y20" s="17"/>
      <c r="AA20" s="17"/>
      <c r="AD20" s="196"/>
      <c r="AE20" s="197"/>
      <c r="AF20" s="17"/>
      <c r="AG20" s="17"/>
    </row>
    <row r="21" spans="1:33" ht="20.25" customHeight="1" x14ac:dyDescent="0.15">
      <c r="A21" s="863"/>
      <c r="B21" s="864"/>
      <c r="C21" s="906"/>
      <c r="D21" s="899"/>
      <c r="E21" s="900"/>
      <c r="F21" s="900"/>
      <c r="G21" s="900"/>
      <c r="H21" s="900"/>
      <c r="I21" s="900"/>
      <c r="J21" s="900"/>
      <c r="K21" s="900"/>
      <c r="L21" s="900"/>
      <c r="M21" s="900"/>
      <c r="N21" s="900"/>
      <c r="O21" s="900"/>
      <c r="P21" s="900"/>
      <c r="Q21" s="900"/>
      <c r="R21" s="900"/>
      <c r="S21" s="900"/>
      <c r="T21" s="900"/>
      <c r="U21" s="900"/>
      <c r="V21" s="900"/>
      <c r="W21" s="900"/>
      <c r="X21" s="901"/>
      <c r="Y21" s="17"/>
      <c r="AA21" s="17"/>
      <c r="AD21" s="196"/>
      <c r="AE21" s="197"/>
      <c r="AF21" s="17"/>
      <c r="AG21" s="17"/>
    </row>
    <row r="22" spans="1:33" ht="20.25" customHeight="1" x14ac:dyDescent="0.15">
      <c r="A22" s="865"/>
      <c r="B22" s="866"/>
      <c r="C22" s="907"/>
      <c r="D22" s="902"/>
      <c r="E22" s="903"/>
      <c r="F22" s="903"/>
      <c r="G22" s="903"/>
      <c r="H22" s="903"/>
      <c r="I22" s="903"/>
      <c r="J22" s="903"/>
      <c r="K22" s="903"/>
      <c r="L22" s="903"/>
      <c r="M22" s="903"/>
      <c r="N22" s="903"/>
      <c r="O22" s="903"/>
      <c r="P22" s="903"/>
      <c r="Q22" s="903"/>
      <c r="R22" s="903"/>
      <c r="S22" s="903"/>
      <c r="T22" s="903"/>
      <c r="U22" s="903"/>
      <c r="V22" s="903"/>
      <c r="W22" s="903"/>
      <c r="X22" s="904"/>
      <c r="Y22" s="17"/>
      <c r="AA22" s="17"/>
      <c r="AD22" s="196"/>
      <c r="AE22" s="197"/>
      <c r="AF22" s="17"/>
      <c r="AG22" s="17"/>
    </row>
    <row r="23" spans="1:33" ht="14.25" customHeight="1" x14ac:dyDescent="0.15">
      <c r="A23" s="861" t="s">
        <v>294</v>
      </c>
      <c r="B23" s="862"/>
      <c r="C23" s="867" t="s">
        <v>329</v>
      </c>
      <c r="D23" s="563"/>
      <c r="E23" s="771" t="s">
        <v>186</v>
      </c>
      <c r="F23" s="563"/>
      <c r="G23" s="773" t="s">
        <v>187</v>
      </c>
      <c r="H23" s="774"/>
      <c r="I23" s="563"/>
      <c r="J23" s="771" t="s">
        <v>186</v>
      </c>
      <c r="K23" s="563"/>
      <c r="L23" s="773" t="s">
        <v>188</v>
      </c>
      <c r="M23" s="777"/>
      <c r="N23" s="768" t="s">
        <v>189</v>
      </c>
      <c r="O23" s="564"/>
      <c r="P23" s="568">
        <f>IF(OR(A23="",D23="",I23=""),0,FLOOR(IF(I23&lt;D23,TIME(I23,K23,1)+1,TIME(I23,K23,1))-TIME(D23,F23,0)-TIME(0,O23,0),"0:15"))</f>
        <v>0</v>
      </c>
      <c r="Q23" s="779" t="s">
        <v>290</v>
      </c>
      <c r="R23" s="774"/>
      <c r="S23" s="554"/>
      <c r="T23" s="924" t="s">
        <v>135</v>
      </c>
      <c r="U23" s="760" t="s">
        <v>328</v>
      </c>
      <c r="V23" s="774"/>
      <c r="W23" s="785"/>
      <c r="X23" s="786"/>
      <c r="Y23" s="17"/>
      <c r="AA23" s="17"/>
      <c r="AD23" s="196"/>
      <c r="AE23" s="197"/>
      <c r="AF23" s="17"/>
      <c r="AG23" s="17"/>
    </row>
    <row r="24" spans="1:33" ht="14.25" customHeight="1" x14ac:dyDescent="0.15">
      <c r="A24" s="863"/>
      <c r="B24" s="864"/>
      <c r="C24" s="923"/>
      <c r="D24" s="565"/>
      <c r="E24" s="772"/>
      <c r="F24" s="565"/>
      <c r="G24" s="775"/>
      <c r="H24" s="776"/>
      <c r="I24" s="565"/>
      <c r="J24" s="772"/>
      <c r="K24" s="565"/>
      <c r="L24" s="775"/>
      <c r="M24" s="778"/>
      <c r="N24" s="769"/>
      <c r="O24" s="566"/>
      <c r="P24" s="569">
        <f>IF(OR(A23="",D24="",I24=""),0,FLOOR(IF(I24&lt;D24,TIME(I24,K24,1)+1,TIME(I24,K24,1))-TIME(D24,F24,0)-TIME(0,O24,0),"0:15"))</f>
        <v>0</v>
      </c>
      <c r="Q24" s="762"/>
      <c r="R24" s="776"/>
      <c r="S24" s="553"/>
      <c r="T24" s="925"/>
      <c r="U24" s="762"/>
      <c r="V24" s="776"/>
      <c r="W24" s="766"/>
      <c r="X24" s="767"/>
      <c r="Y24" s="17"/>
      <c r="AA24" s="17"/>
      <c r="AD24" s="196"/>
      <c r="AE24" s="197"/>
      <c r="AF24" s="17"/>
      <c r="AG24" s="17"/>
    </row>
    <row r="25" spans="1:33" ht="20.25" customHeight="1" x14ac:dyDescent="0.15">
      <c r="A25" s="863"/>
      <c r="B25" s="864"/>
      <c r="C25" s="905" t="s">
        <v>330</v>
      </c>
      <c r="D25" s="896"/>
      <c r="E25" s="897"/>
      <c r="F25" s="897"/>
      <c r="G25" s="897"/>
      <c r="H25" s="897"/>
      <c r="I25" s="897"/>
      <c r="J25" s="897"/>
      <c r="K25" s="897"/>
      <c r="L25" s="897"/>
      <c r="M25" s="897"/>
      <c r="N25" s="897"/>
      <c r="O25" s="897"/>
      <c r="P25" s="897"/>
      <c r="Q25" s="897"/>
      <c r="R25" s="897"/>
      <c r="S25" s="897"/>
      <c r="T25" s="897"/>
      <c r="U25" s="897"/>
      <c r="V25" s="897"/>
      <c r="W25" s="897"/>
      <c r="X25" s="898"/>
      <c r="Y25" s="17"/>
      <c r="AA25" s="17"/>
      <c r="AD25" s="196"/>
      <c r="AE25" s="197"/>
      <c r="AF25" s="17"/>
      <c r="AG25" s="17"/>
    </row>
    <row r="26" spans="1:33" ht="20.25" customHeight="1" x14ac:dyDescent="0.15">
      <c r="A26" s="863"/>
      <c r="B26" s="864"/>
      <c r="C26" s="906"/>
      <c r="D26" s="899"/>
      <c r="E26" s="900"/>
      <c r="F26" s="900"/>
      <c r="G26" s="900"/>
      <c r="H26" s="900"/>
      <c r="I26" s="900"/>
      <c r="J26" s="900"/>
      <c r="K26" s="900"/>
      <c r="L26" s="900"/>
      <c r="M26" s="900"/>
      <c r="N26" s="900"/>
      <c r="O26" s="900"/>
      <c r="P26" s="900"/>
      <c r="Q26" s="900"/>
      <c r="R26" s="900"/>
      <c r="S26" s="900"/>
      <c r="T26" s="900"/>
      <c r="U26" s="900"/>
      <c r="V26" s="900"/>
      <c r="W26" s="900"/>
      <c r="X26" s="901"/>
      <c r="Y26" s="17"/>
      <c r="AA26" s="17"/>
      <c r="AD26" s="196"/>
      <c r="AE26" s="197"/>
      <c r="AF26" s="17"/>
      <c r="AG26" s="17"/>
    </row>
    <row r="27" spans="1:33" ht="20.25" customHeight="1" x14ac:dyDescent="0.15">
      <c r="A27" s="865"/>
      <c r="B27" s="866"/>
      <c r="C27" s="907"/>
      <c r="D27" s="902"/>
      <c r="E27" s="903"/>
      <c r="F27" s="903"/>
      <c r="G27" s="903"/>
      <c r="H27" s="903"/>
      <c r="I27" s="903"/>
      <c r="J27" s="903"/>
      <c r="K27" s="903"/>
      <c r="L27" s="903"/>
      <c r="M27" s="903"/>
      <c r="N27" s="903"/>
      <c r="O27" s="903"/>
      <c r="P27" s="903"/>
      <c r="Q27" s="903"/>
      <c r="R27" s="903"/>
      <c r="S27" s="903"/>
      <c r="T27" s="903"/>
      <c r="U27" s="903"/>
      <c r="V27" s="903"/>
      <c r="W27" s="903"/>
      <c r="X27" s="904"/>
      <c r="Y27" s="17"/>
      <c r="AA27" s="17"/>
      <c r="AD27" s="196"/>
      <c r="AE27" s="197"/>
      <c r="AF27" s="17"/>
      <c r="AG27" s="17"/>
    </row>
    <row r="28" spans="1:33" ht="14.25" customHeight="1" x14ac:dyDescent="0.15">
      <c r="A28" s="861" t="s">
        <v>295</v>
      </c>
      <c r="B28" s="862"/>
      <c r="C28" s="867" t="s">
        <v>329</v>
      </c>
      <c r="D28" s="563"/>
      <c r="E28" s="771" t="s">
        <v>186</v>
      </c>
      <c r="F28" s="563"/>
      <c r="G28" s="773" t="s">
        <v>187</v>
      </c>
      <c r="H28" s="774"/>
      <c r="I28" s="563"/>
      <c r="J28" s="771" t="s">
        <v>186</v>
      </c>
      <c r="K28" s="563"/>
      <c r="L28" s="773" t="s">
        <v>188</v>
      </c>
      <c r="M28" s="777"/>
      <c r="N28" s="768" t="s">
        <v>189</v>
      </c>
      <c r="O28" s="564"/>
      <c r="P28" s="568">
        <f>IF(OR(A28="",D28="",I28=""),0,FLOOR(IF(I28&lt;D28,TIME(I28,K28,1)+1,TIME(I28,K28,1))-TIME(D28,F28,0)-TIME(0,O28,0),"0:15"))</f>
        <v>0</v>
      </c>
      <c r="Q28" s="779" t="s">
        <v>290</v>
      </c>
      <c r="R28" s="774"/>
      <c r="S28" s="554"/>
      <c r="T28" s="924" t="s">
        <v>135</v>
      </c>
      <c r="U28" s="760" t="s">
        <v>328</v>
      </c>
      <c r="V28" s="774"/>
      <c r="W28" s="785"/>
      <c r="X28" s="786"/>
      <c r="Y28" s="17"/>
      <c r="AA28" s="17"/>
      <c r="AD28" s="196"/>
      <c r="AE28" s="197"/>
      <c r="AF28" s="17"/>
      <c r="AG28" s="17"/>
    </row>
    <row r="29" spans="1:33" ht="14.25" customHeight="1" x14ac:dyDescent="0.15">
      <c r="A29" s="863"/>
      <c r="B29" s="864"/>
      <c r="C29" s="923"/>
      <c r="D29" s="565"/>
      <c r="E29" s="772"/>
      <c r="F29" s="565"/>
      <c r="G29" s="775"/>
      <c r="H29" s="776"/>
      <c r="I29" s="565"/>
      <c r="J29" s="772"/>
      <c r="K29" s="565"/>
      <c r="L29" s="775"/>
      <c r="M29" s="778"/>
      <c r="N29" s="769"/>
      <c r="O29" s="566"/>
      <c r="P29" s="569">
        <f>IF(OR(A28="",D29="",I29=""),0,FLOOR(IF(I29&lt;D29,TIME(I29,K29,1)+1,TIME(I29,K29,1))-TIME(D29,F29,0)-TIME(0,O29,0),"0:15"))</f>
        <v>0</v>
      </c>
      <c r="Q29" s="762"/>
      <c r="R29" s="776"/>
      <c r="S29" s="553"/>
      <c r="T29" s="925"/>
      <c r="U29" s="762"/>
      <c r="V29" s="776"/>
      <c r="W29" s="766"/>
      <c r="X29" s="767"/>
      <c r="Y29" s="17"/>
      <c r="AA29" s="17"/>
      <c r="AD29" s="196"/>
      <c r="AE29" s="197"/>
      <c r="AF29" s="17"/>
      <c r="AG29" s="17"/>
    </row>
    <row r="30" spans="1:33" ht="20.25" customHeight="1" x14ac:dyDescent="0.15">
      <c r="A30" s="863"/>
      <c r="B30" s="864"/>
      <c r="C30" s="905" t="s">
        <v>330</v>
      </c>
      <c r="D30" s="896"/>
      <c r="E30" s="897"/>
      <c r="F30" s="897"/>
      <c r="G30" s="897"/>
      <c r="H30" s="897"/>
      <c r="I30" s="897"/>
      <c r="J30" s="897"/>
      <c r="K30" s="897"/>
      <c r="L30" s="897"/>
      <c r="M30" s="897"/>
      <c r="N30" s="897"/>
      <c r="O30" s="897"/>
      <c r="P30" s="897"/>
      <c r="Q30" s="897"/>
      <c r="R30" s="897"/>
      <c r="S30" s="897"/>
      <c r="T30" s="897"/>
      <c r="U30" s="897"/>
      <c r="V30" s="897"/>
      <c r="W30" s="897"/>
      <c r="X30" s="898"/>
      <c r="Y30" s="17"/>
      <c r="AA30" s="17"/>
      <c r="AD30" s="196"/>
      <c r="AE30" s="197"/>
      <c r="AF30" s="17"/>
      <c r="AG30" s="17"/>
    </row>
    <row r="31" spans="1:33" ht="20.25" customHeight="1" x14ac:dyDescent="0.15">
      <c r="A31" s="863"/>
      <c r="B31" s="864"/>
      <c r="C31" s="906"/>
      <c r="D31" s="899"/>
      <c r="E31" s="900"/>
      <c r="F31" s="900"/>
      <c r="G31" s="900"/>
      <c r="H31" s="900"/>
      <c r="I31" s="900"/>
      <c r="J31" s="900"/>
      <c r="K31" s="900"/>
      <c r="L31" s="900"/>
      <c r="M31" s="900"/>
      <c r="N31" s="900"/>
      <c r="O31" s="900"/>
      <c r="P31" s="900"/>
      <c r="Q31" s="900"/>
      <c r="R31" s="900"/>
      <c r="S31" s="900"/>
      <c r="T31" s="900"/>
      <c r="U31" s="900"/>
      <c r="V31" s="900"/>
      <c r="W31" s="900"/>
      <c r="X31" s="901"/>
      <c r="Y31" s="17"/>
      <c r="AA31" s="17"/>
      <c r="AD31" s="196"/>
      <c r="AE31" s="211"/>
      <c r="AF31" s="192"/>
      <c r="AG31" s="17"/>
    </row>
    <row r="32" spans="1:33" ht="20.25" customHeight="1" x14ac:dyDescent="0.15">
      <c r="A32" s="865"/>
      <c r="B32" s="866"/>
      <c r="C32" s="907"/>
      <c r="D32" s="902"/>
      <c r="E32" s="903"/>
      <c r="F32" s="903"/>
      <c r="G32" s="903"/>
      <c r="H32" s="903"/>
      <c r="I32" s="903"/>
      <c r="J32" s="903"/>
      <c r="K32" s="903"/>
      <c r="L32" s="903"/>
      <c r="M32" s="903"/>
      <c r="N32" s="903"/>
      <c r="O32" s="903"/>
      <c r="P32" s="903"/>
      <c r="Q32" s="903"/>
      <c r="R32" s="903"/>
      <c r="S32" s="903"/>
      <c r="T32" s="903"/>
      <c r="U32" s="903"/>
      <c r="V32" s="903"/>
      <c r="W32" s="903"/>
      <c r="X32" s="904"/>
      <c r="Y32" s="17"/>
      <c r="AA32" s="17"/>
      <c r="AD32" s="196"/>
      <c r="AE32" s="211"/>
      <c r="AF32" s="192"/>
      <c r="AG32" s="17"/>
    </row>
    <row r="33" spans="1:41" ht="14.25" customHeight="1" x14ac:dyDescent="0.15">
      <c r="A33" s="861" t="s">
        <v>296</v>
      </c>
      <c r="B33" s="862"/>
      <c r="C33" s="867" t="s">
        <v>329</v>
      </c>
      <c r="D33" s="563"/>
      <c r="E33" s="771" t="s">
        <v>186</v>
      </c>
      <c r="F33" s="563"/>
      <c r="G33" s="773" t="s">
        <v>187</v>
      </c>
      <c r="H33" s="774"/>
      <c r="I33" s="563"/>
      <c r="J33" s="771" t="s">
        <v>186</v>
      </c>
      <c r="K33" s="563"/>
      <c r="L33" s="773" t="s">
        <v>188</v>
      </c>
      <c r="M33" s="777"/>
      <c r="N33" s="768" t="s">
        <v>189</v>
      </c>
      <c r="O33" s="564"/>
      <c r="P33" s="568">
        <f>IF(OR(A33="",D33="",I33=""),0,FLOOR(IF(I33&lt;D33,TIME(I33,K33,1)+1,TIME(I33,K33,1))-TIME(D33,F33,0)-TIME(0,O33,0),"0:15"))</f>
        <v>0</v>
      </c>
      <c r="Q33" s="779" t="s">
        <v>290</v>
      </c>
      <c r="R33" s="774"/>
      <c r="S33" s="554"/>
      <c r="T33" s="924" t="s">
        <v>135</v>
      </c>
      <c r="U33" s="760" t="s">
        <v>328</v>
      </c>
      <c r="V33" s="774"/>
      <c r="W33" s="785"/>
      <c r="X33" s="786"/>
      <c r="Y33" s="17"/>
      <c r="AA33" s="17"/>
      <c r="AD33" s="196"/>
      <c r="AE33" s="211"/>
      <c r="AF33" s="192"/>
      <c r="AG33" s="17"/>
    </row>
    <row r="34" spans="1:41" ht="14.25" customHeight="1" x14ac:dyDescent="0.15">
      <c r="A34" s="863"/>
      <c r="B34" s="864"/>
      <c r="C34" s="923"/>
      <c r="D34" s="565"/>
      <c r="E34" s="772"/>
      <c r="F34" s="565"/>
      <c r="G34" s="775"/>
      <c r="H34" s="776"/>
      <c r="I34" s="565"/>
      <c r="J34" s="772"/>
      <c r="K34" s="565"/>
      <c r="L34" s="775"/>
      <c r="M34" s="778"/>
      <c r="N34" s="769"/>
      <c r="O34" s="566"/>
      <c r="P34" s="569">
        <f>IF(OR(A33="",D34="",I34=""),0,FLOOR(IF(I34&lt;D34,TIME(I34,K34,1)+1,TIME(I34,K34,1))-TIME(D34,F34,0)-TIME(0,O34,0),"0:15"))</f>
        <v>0</v>
      </c>
      <c r="Q34" s="762"/>
      <c r="R34" s="776"/>
      <c r="S34" s="553"/>
      <c r="T34" s="925"/>
      <c r="U34" s="762"/>
      <c r="V34" s="776"/>
      <c r="W34" s="766"/>
      <c r="X34" s="767"/>
      <c r="Y34" s="17"/>
      <c r="AA34" s="17"/>
      <c r="AD34" s="196"/>
      <c r="AE34" s="211"/>
      <c r="AF34" s="192"/>
      <c r="AG34" s="17"/>
    </row>
    <row r="35" spans="1:41" ht="20.25" customHeight="1" x14ac:dyDescent="0.15">
      <c r="A35" s="863"/>
      <c r="B35" s="864"/>
      <c r="C35" s="905" t="s">
        <v>330</v>
      </c>
      <c r="D35" s="896"/>
      <c r="E35" s="897"/>
      <c r="F35" s="897"/>
      <c r="G35" s="897"/>
      <c r="H35" s="897"/>
      <c r="I35" s="897"/>
      <c r="J35" s="897"/>
      <c r="K35" s="897"/>
      <c r="L35" s="897"/>
      <c r="M35" s="897"/>
      <c r="N35" s="897"/>
      <c r="O35" s="897"/>
      <c r="P35" s="897"/>
      <c r="Q35" s="897"/>
      <c r="R35" s="897"/>
      <c r="S35" s="897"/>
      <c r="T35" s="897"/>
      <c r="U35" s="897"/>
      <c r="V35" s="897"/>
      <c r="W35" s="897"/>
      <c r="X35" s="898"/>
      <c r="Y35" s="17"/>
      <c r="Z35" s="274"/>
      <c r="AA35" s="192"/>
      <c r="AB35" s="192"/>
      <c r="AC35" s="192"/>
      <c r="AD35" s="212"/>
      <c r="AE35" s="213"/>
      <c r="AF35" s="192"/>
      <c r="AG35" s="17"/>
    </row>
    <row r="36" spans="1:41" ht="20.25" customHeight="1" x14ac:dyDescent="0.15">
      <c r="A36" s="863"/>
      <c r="B36" s="864"/>
      <c r="C36" s="906"/>
      <c r="D36" s="899"/>
      <c r="E36" s="900"/>
      <c r="F36" s="900"/>
      <c r="G36" s="900"/>
      <c r="H36" s="900"/>
      <c r="I36" s="900"/>
      <c r="J36" s="900"/>
      <c r="K36" s="900"/>
      <c r="L36" s="900"/>
      <c r="M36" s="900"/>
      <c r="N36" s="900"/>
      <c r="O36" s="900"/>
      <c r="P36" s="900"/>
      <c r="Q36" s="900"/>
      <c r="R36" s="900"/>
      <c r="S36" s="900"/>
      <c r="T36" s="900"/>
      <c r="U36" s="900"/>
      <c r="V36" s="900"/>
      <c r="W36" s="900"/>
      <c r="X36" s="901"/>
      <c r="Y36" s="17"/>
      <c r="AA36" s="17"/>
      <c r="AD36" s="196"/>
      <c r="AE36" s="211"/>
      <c r="AF36" s="192"/>
      <c r="AG36" s="17"/>
    </row>
    <row r="37" spans="1:41" ht="20.25" customHeight="1" x14ac:dyDescent="0.15">
      <c r="A37" s="865"/>
      <c r="B37" s="866"/>
      <c r="C37" s="907"/>
      <c r="D37" s="902"/>
      <c r="E37" s="903"/>
      <c r="F37" s="903"/>
      <c r="G37" s="903"/>
      <c r="H37" s="903"/>
      <c r="I37" s="903"/>
      <c r="J37" s="903"/>
      <c r="K37" s="903"/>
      <c r="L37" s="903"/>
      <c r="M37" s="903"/>
      <c r="N37" s="903"/>
      <c r="O37" s="903"/>
      <c r="P37" s="903"/>
      <c r="Q37" s="903"/>
      <c r="R37" s="903"/>
      <c r="S37" s="903"/>
      <c r="T37" s="903"/>
      <c r="U37" s="903"/>
      <c r="V37" s="903"/>
      <c r="W37" s="903"/>
      <c r="X37" s="904"/>
      <c r="Y37" s="17"/>
      <c r="AA37" s="17"/>
      <c r="AD37" s="196"/>
      <c r="AE37" s="211"/>
      <c r="AF37" s="192"/>
      <c r="AG37" s="17"/>
    </row>
    <row r="38" spans="1:41" ht="14.25" customHeight="1" x14ac:dyDescent="0.15">
      <c r="A38" s="861" t="s">
        <v>297</v>
      </c>
      <c r="B38" s="862"/>
      <c r="C38" s="867" t="s">
        <v>329</v>
      </c>
      <c r="D38" s="563"/>
      <c r="E38" s="771" t="s">
        <v>186</v>
      </c>
      <c r="F38" s="563"/>
      <c r="G38" s="773" t="s">
        <v>187</v>
      </c>
      <c r="H38" s="774"/>
      <c r="I38" s="563"/>
      <c r="J38" s="771" t="s">
        <v>186</v>
      </c>
      <c r="K38" s="563"/>
      <c r="L38" s="773" t="s">
        <v>188</v>
      </c>
      <c r="M38" s="777"/>
      <c r="N38" s="768" t="s">
        <v>189</v>
      </c>
      <c r="O38" s="564"/>
      <c r="P38" s="568">
        <f>IF(OR(A38="",D38="",I38=""),0,FLOOR(IF(I38&lt;D38,TIME(I38,K38,1)+1,TIME(I38,K38,1))-TIME(D38,F38,0)-TIME(0,O38,0),"0:15"))</f>
        <v>0</v>
      </c>
      <c r="Q38" s="779" t="s">
        <v>290</v>
      </c>
      <c r="R38" s="774"/>
      <c r="S38" s="554"/>
      <c r="T38" s="924" t="s">
        <v>135</v>
      </c>
      <c r="U38" s="760" t="s">
        <v>328</v>
      </c>
      <c r="V38" s="774"/>
      <c r="W38" s="785"/>
      <c r="X38" s="786"/>
      <c r="Y38" s="17"/>
      <c r="AA38" s="17"/>
      <c r="AD38" s="196"/>
      <c r="AE38" s="197"/>
      <c r="AF38" s="17"/>
      <c r="AG38" s="17"/>
    </row>
    <row r="39" spans="1:41" ht="14.25" customHeight="1" x14ac:dyDescent="0.15">
      <c r="A39" s="863"/>
      <c r="B39" s="864"/>
      <c r="C39" s="923"/>
      <c r="D39" s="565"/>
      <c r="E39" s="772"/>
      <c r="F39" s="565"/>
      <c r="G39" s="775"/>
      <c r="H39" s="776"/>
      <c r="I39" s="565"/>
      <c r="J39" s="772"/>
      <c r="K39" s="565"/>
      <c r="L39" s="775"/>
      <c r="M39" s="778"/>
      <c r="N39" s="769"/>
      <c r="O39" s="566"/>
      <c r="P39" s="569">
        <f>IF(OR(A38="",D39="",I39=""),0,FLOOR(IF(I39&lt;D39,TIME(I39,K39,1)+1,TIME(I39,K39,1))-TIME(D39,F39,0)-TIME(0,O39,0),"0:15"))</f>
        <v>0</v>
      </c>
      <c r="Q39" s="762"/>
      <c r="R39" s="776"/>
      <c r="S39" s="553"/>
      <c r="T39" s="925"/>
      <c r="U39" s="762"/>
      <c r="V39" s="776"/>
      <c r="W39" s="766"/>
      <c r="X39" s="767"/>
      <c r="Y39" s="17"/>
      <c r="AA39" s="17"/>
      <c r="AD39" s="196"/>
      <c r="AE39" s="197"/>
      <c r="AF39" s="17"/>
      <c r="AG39" s="17"/>
    </row>
    <row r="40" spans="1:41" ht="20.25" customHeight="1" x14ac:dyDescent="0.15">
      <c r="A40" s="863"/>
      <c r="B40" s="864"/>
      <c r="C40" s="905" t="s">
        <v>330</v>
      </c>
      <c r="D40" s="896"/>
      <c r="E40" s="897"/>
      <c r="F40" s="897"/>
      <c r="G40" s="897"/>
      <c r="H40" s="897"/>
      <c r="I40" s="897"/>
      <c r="J40" s="897"/>
      <c r="K40" s="897"/>
      <c r="L40" s="897"/>
      <c r="M40" s="897"/>
      <c r="N40" s="897"/>
      <c r="O40" s="897"/>
      <c r="P40" s="897"/>
      <c r="Q40" s="897"/>
      <c r="R40" s="897"/>
      <c r="S40" s="897"/>
      <c r="T40" s="897"/>
      <c r="U40" s="897"/>
      <c r="V40" s="897"/>
      <c r="W40" s="897"/>
      <c r="X40" s="898"/>
      <c r="Y40" s="17"/>
      <c r="AA40" s="17"/>
      <c r="AD40" s="196"/>
      <c r="AE40" s="197"/>
      <c r="AF40" s="17"/>
      <c r="AG40" s="17"/>
    </row>
    <row r="41" spans="1:41" ht="20.25" customHeight="1" x14ac:dyDescent="0.15">
      <c r="A41" s="863"/>
      <c r="B41" s="864"/>
      <c r="C41" s="906"/>
      <c r="D41" s="899"/>
      <c r="E41" s="900"/>
      <c r="F41" s="900"/>
      <c r="G41" s="900"/>
      <c r="H41" s="900"/>
      <c r="I41" s="900"/>
      <c r="J41" s="900"/>
      <c r="K41" s="900"/>
      <c r="L41" s="900"/>
      <c r="M41" s="900"/>
      <c r="N41" s="900"/>
      <c r="O41" s="900"/>
      <c r="P41" s="900"/>
      <c r="Q41" s="900"/>
      <c r="R41" s="900"/>
      <c r="S41" s="900"/>
      <c r="T41" s="900"/>
      <c r="U41" s="900"/>
      <c r="V41" s="900"/>
      <c r="W41" s="900"/>
      <c r="X41" s="901"/>
      <c r="Y41" s="17"/>
      <c r="AA41" s="17"/>
      <c r="AD41" s="196"/>
      <c r="AE41" s="197"/>
      <c r="AF41" s="17"/>
      <c r="AG41" s="17"/>
    </row>
    <row r="42" spans="1:41" ht="20.25" customHeight="1" x14ac:dyDescent="0.15">
      <c r="A42" s="865"/>
      <c r="B42" s="866"/>
      <c r="C42" s="907"/>
      <c r="D42" s="902"/>
      <c r="E42" s="903"/>
      <c r="F42" s="903"/>
      <c r="G42" s="903"/>
      <c r="H42" s="903"/>
      <c r="I42" s="903"/>
      <c r="J42" s="903"/>
      <c r="K42" s="903"/>
      <c r="L42" s="903"/>
      <c r="M42" s="903"/>
      <c r="N42" s="903"/>
      <c r="O42" s="903"/>
      <c r="P42" s="903"/>
      <c r="Q42" s="903"/>
      <c r="R42" s="903"/>
      <c r="S42" s="903"/>
      <c r="T42" s="903"/>
      <c r="U42" s="903"/>
      <c r="V42" s="903"/>
      <c r="W42" s="903"/>
      <c r="X42" s="904"/>
      <c r="Y42" s="17"/>
      <c r="AA42" s="17"/>
      <c r="AD42" s="196"/>
      <c r="AE42" s="197"/>
      <c r="AF42" s="17"/>
      <c r="AG42" s="17"/>
    </row>
    <row r="43" spans="1:41" ht="14.25" customHeight="1" x14ac:dyDescent="0.15">
      <c r="A43" s="861" t="s">
        <v>298</v>
      </c>
      <c r="B43" s="862"/>
      <c r="C43" s="867" t="s">
        <v>329</v>
      </c>
      <c r="D43" s="563"/>
      <c r="E43" s="771" t="s">
        <v>186</v>
      </c>
      <c r="F43" s="563"/>
      <c r="G43" s="773" t="s">
        <v>187</v>
      </c>
      <c r="H43" s="774"/>
      <c r="I43" s="563"/>
      <c r="J43" s="771" t="s">
        <v>186</v>
      </c>
      <c r="K43" s="563"/>
      <c r="L43" s="773" t="s">
        <v>188</v>
      </c>
      <c r="M43" s="777"/>
      <c r="N43" s="768" t="s">
        <v>189</v>
      </c>
      <c r="O43" s="564"/>
      <c r="P43" s="568">
        <f>IF(OR(A43="",D43="",I43=""),0,FLOOR(IF(I43&lt;D43,TIME(I43,K43,1)+1,TIME(I43,K43,1))-TIME(D43,F43,0)-TIME(0,O43,0),"0:15"))</f>
        <v>0</v>
      </c>
      <c r="Q43" s="779" t="s">
        <v>290</v>
      </c>
      <c r="R43" s="774"/>
      <c r="S43" s="554"/>
      <c r="T43" s="924" t="s">
        <v>135</v>
      </c>
      <c r="U43" s="760" t="s">
        <v>328</v>
      </c>
      <c r="V43" s="774"/>
      <c r="W43" s="785"/>
      <c r="X43" s="786"/>
      <c r="Y43" s="17"/>
      <c r="AA43" s="17"/>
      <c r="AD43" s="196"/>
      <c r="AE43" s="197"/>
      <c r="AF43" s="17"/>
      <c r="AG43" s="17"/>
    </row>
    <row r="44" spans="1:41" ht="14.25" customHeight="1" x14ac:dyDescent="0.15">
      <c r="A44" s="863"/>
      <c r="B44" s="864"/>
      <c r="C44" s="923"/>
      <c r="D44" s="565"/>
      <c r="E44" s="772"/>
      <c r="F44" s="565"/>
      <c r="G44" s="775"/>
      <c r="H44" s="776"/>
      <c r="I44" s="565"/>
      <c r="J44" s="772"/>
      <c r="K44" s="565"/>
      <c r="L44" s="775"/>
      <c r="M44" s="778"/>
      <c r="N44" s="769"/>
      <c r="O44" s="566"/>
      <c r="P44" s="569">
        <f>IF(OR(A43="",D44="",I44=""),0,FLOOR(IF(I44&lt;D44,TIME(I44,K44,1)+1,TIME(I44,K44,1))-TIME(D44,F44,0)-TIME(0,O44,0),"0:15"))</f>
        <v>0</v>
      </c>
      <c r="Q44" s="762"/>
      <c r="R44" s="776"/>
      <c r="S44" s="553"/>
      <c r="T44" s="925"/>
      <c r="U44" s="762"/>
      <c r="V44" s="776"/>
      <c r="W44" s="766"/>
      <c r="X44" s="767"/>
      <c r="Y44" s="17"/>
      <c r="AA44" s="17"/>
      <c r="AD44" s="196"/>
      <c r="AE44" s="197"/>
      <c r="AF44" s="17"/>
      <c r="AG44" s="17"/>
    </row>
    <row r="45" spans="1:41" ht="20.25" customHeight="1" x14ac:dyDescent="0.15">
      <c r="A45" s="863"/>
      <c r="B45" s="864"/>
      <c r="C45" s="905" t="s">
        <v>330</v>
      </c>
      <c r="D45" s="896"/>
      <c r="E45" s="897"/>
      <c r="F45" s="897"/>
      <c r="G45" s="897"/>
      <c r="H45" s="897"/>
      <c r="I45" s="897"/>
      <c r="J45" s="897"/>
      <c r="K45" s="897"/>
      <c r="L45" s="897"/>
      <c r="M45" s="897"/>
      <c r="N45" s="897"/>
      <c r="O45" s="897"/>
      <c r="P45" s="897"/>
      <c r="Q45" s="897"/>
      <c r="R45" s="897"/>
      <c r="S45" s="897"/>
      <c r="T45" s="897"/>
      <c r="U45" s="897"/>
      <c r="V45" s="897"/>
      <c r="W45" s="897"/>
      <c r="X45" s="898"/>
      <c r="Y45" s="17"/>
      <c r="AA45" s="17"/>
      <c r="AD45" s="196"/>
      <c r="AE45" s="215"/>
      <c r="AF45" s="17"/>
      <c r="AG45" s="17"/>
      <c r="AK45" s="207"/>
      <c r="AL45" s="216"/>
      <c r="AM45" s="209"/>
      <c r="AO45" s="209"/>
    </row>
    <row r="46" spans="1:41" ht="20.25" customHeight="1" x14ac:dyDescent="0.15">
      <c r="A46" s="863"/>
      <c r="B46" s="864"/>
      <c r="C46" s="906"/>
      <c r="D46" s="899"/>
      <c r="E46" s="900"/>
      <c r="F46" s="900"/>
      <c r="G46" s="900"/>
      <c r="H46" s="900"/>
      <c r="I46" s="900"/>
      <c r="J46" s="900"/>
      <c r="K46" s="900"/>
      <c r="L46" s="900"/>
      <c r="M46" s="900"/>
      <c r="N46" s="900"/>
      <c r="O46" s="900"/>
      <c r="P46" s="900"/>
      <c r="Q46" s="900"/>
      <c r="R46" s="900"/>
      <c r="S46" s="900"/>
      <c r="T46" s="900"/>
      <c r="U46" s="900"/>
      <c r="V46" s="900"/>
      <c r="W46" s="900"/>
      <c r="X46" s="901"/>
      <c r="Y46" s="17"/>
      <c r="AA46" s="17"/>
      <c r="AD46" s="196"/>
      <c r="AE46" s="215"/>
      <c r="AF46" s="17"/>
      <c r="AG46" s="17"/>
      <c r="AK46" s="207"/>
      <c r="AL46" s="216"/>
      <c r="AM46" s="209"/>
      <c r="AO46" s="209"/>
    </row>
    <row r="47" spans="1:41" ht="20.25" customHeight="1" x14ac:dyDescent="0.15">
      <c r="A47" s="865"/>
      <c r="B47" s="866"/>
      <c r="C47" s="907"/>
      <c r="D47" s="902"/>
      <c r="E47" s="903"/>
      <c r="F47" s="903"/>
      <c r="G47" s="903"/>
      <c r="H47" s="903"/>
      <c r="I47" s="903"/>
      <c r="J47" s="903"/>
      <c r="K47" s="903"/>
      <c r="L47" s="903"/>
      <c r="M47" s="903"/>
      <c r="N47" s="903"/>
      <c r="O47" s="903"/>
      <c r="P47" s="903"/>
      <c r="Q47" s="903"/>
      <c r="R47" s="903"/>
      <c r="S47" s="903"/>
      <c r="T47" s="903"/>
      <c r="U47" s="903"/>
      <c r="V47" s="903"/>
      <c r="W47" s="903"/>
      <c r="X47" s="904"/>
      <c r="Y47" s="17"/>
      <c r="AA47" s="17"/>
      <c r="AD47" s="196"/>
      <c r="AE47" s="215"/>
      <c r="AF47" s="17"/>
      <c r="AG47" s="17"/>
      <c r="AK47" s="207"/>
      <c r="AL47" s="216"/>
      <c r="AM47" s="209"/>
      <c r="AO47" s="209"/>
    </row>
    <row r="48" spans="1:41" ht="14.25" customHeight="1" x14ac:dyDescent="0.15">
      <c r="A48" s="861" t="s">
        <v>299</v>
      </c>
      <c r="B48" s="862"/>
      <c r="C48" s="867" t="s">
        <v>329</v>
      </c>
      <c r="D48" s="563"/>
      <c r="E48" s="771" t="s">
        <v>186</v>
      </c>
      <c r="F48" s="563"/>
      <c r="G48" s="773" t="s">
        <v>187</v>
      </c>
      <c r="H48" s="774"/>
      <c r="I48" s="563"/>
      <c r="J48" s="771" t="s">
        <v>186</v>
      </c>
      <c r="K48" s="563"/>
      <c r="L48" s="773" t="s">
        <v>188</v>
      </c>
      <c r="M48" s="777"/>
      <c r="N48" s="768" t="s">
        <v>189</v>
      </c>
      <c r="O48" s="564"/>
      <c r="P48" s="568">
        <f>IF(OR(A48="",D48="",I48=""),0,FLOOR(IF(I48&lt;D48,TIME(I48,K48,1)+1,TIME(I48,K48,1))-TIME(D48,F48,0)-TIME(0,O48,0),"0:15"))</f>
        <v>0</v>
      </c>
      <c r="Q48" s="779" t="s">
        <v>290</v>
      </c>
      <c r="R48" s="774"/>
      <c r="S48" s="554"/>
      <c r="T48" s="924" t="s">
        <v>135</v>
      </c>
      <c r="U48" s="760" t="s">
        <v>328</v>
      </c>
      <c r="V48" s="774"/>
      <c r="W48" s="785"/>
      <c r="X48" s="786"/>
      <c r="Y48" s="17"/>
      <c r="AA48" s="17"/>
      <c r="AD48" s="196"/>
      <c r="AE48" s="215"/>
      <c r="AF48" s="17"/>
      <c r="AG48" s="17"/>
      <c r="AK48" s="207"/>
      <c r="AL48" s="216"/>
    </row>
    <row r="49" spans="1:41" ht="14.25" customHeight="1" x14ac:dyDescent="0.15">
      <c r="A49" s="863"/>
      <c r="B49" s="864"/>
      <c r="C49" s="923"/>
      <c r="D49" s="565"/>
      <c r="E49" s="772"/>
      <c r="F49" s="565"/>
      <c r="G49" s="775"/>
      <c r="H49" s="776"/>
      <c r="I49" s="565"/>
      <c r="J49" s="772"/>
      <c r="K49" s="565"/>
      <c r="L49" s="775"/>
      <c r="M49" s="778"/>
      <c r="N49" s="769"/>
      <c r="O49" s="566"/>
      <c r="P49" s="569">
        <f>IF(OR(A48="",D49="",I49=""),0,FLOOR(IF(I49&lt;D49,TIME(I49,K49,1)+1,TIME(I49,K49,1))-TIME(D49,F49,0)-TIME(0,O49,0),"0:15"))</f>
        <v>0</v>
      </c>
      <c r="Q49" s="762"/>
      <c r="R49" s="776"/>
      <c r="S49" s="553"/>
      <c r="T49" s="925"/>
      <c r="U49" s="762"/>
      <c r="V49" s="776"/>
      <c r="W49" s="766"/>
      <c r="X49" s="767"/>
      <c r="Y49" s="17"/>
      <c r="AA49" s="17"/>
      <c r="AD49" s="196"/>
      <c r="AE49" s="215"/>
      <c r="AF49" s="17"/>
      <c r="AG49" s="17"/>
      <c r="AK49" s="207"/>
      <c r="AL49" s="216"/>
    </row>
    <row r="50" spans="1:41" ht="20.25" customHeight="1" x14ac:dyDescent="0.15">
      <c r="A50" s="863"/>
      <c r="B50" s="864"/>
      <c r="C50" s="905" t="s">
        <v>330</v>
      </c>
      <c r="D50" s="896"/>
      <c r="E50" s="897"/>
      <c r="F50" s="897"/>
      <c r="G50" s="897"/>
      <c r="H50" s="897"/>
      <c r="I50" s="897"/>
      <c r="J50" s="897"/>
      <c r="K50" s="897"/>
      <c r="L50" s="897"/>
      <c r="M50" s="897"/>
      <c r="N50" s="897"/>
      <c r="O50" s="897"/>
      <c r="P50" s="897"/>
      <c r="Q50" s="897"/>
      <c r="R50" s="897"/>
      <c r="S50" s="897"/>
      <c r="T50" s="897"/>
      <c r="U50" s="897"/>
      <c r="V50" s="897"/>
      <c r="W50" s="897"/>
      <c r="X50" s="898"/>
      <c r="Y50" s="17"/>
      <c r="AA50" s="17"/>
      <c r="AD50" s="196"/>
      <c r="AE50" s="197"/>
      <c r="AF50" s="17"/>
      <c r="AG50" s="17"/>
      <c r="AK50" s="217"/>
      <c r="AL50" s="218"/>
      <c r="AM50" s="209"/>
      <c r="AO50" s="209"/>
    </row>
    <row r="51" spans="1:41" ht="20.25" customHeight="1" x14ac:dyDescent="0.15">
      <c r="A51" s="863"/>
      <c r="B51" s="864"/>
      <c r="C51" s="906"/>
      <c r="D51" s="899"/>
      <c r="E51" s="900"/>
      <c r="F51" s="900"/>
      <c r="G51" s="900"/>
      <c r="H51" s="900"/>
      <c r="I51" s="900"/>
      <c r="J51" s="900"/>
      <c r="K51" s="900"/>
      <c r="L51" s="900"/>
      <c r="M51" s="900"/>
      <c r="N51" s="900"/>
      <c r="O51" s="900"/>
      <c r="P51" s="900"/>
      <c r="Q51" s="900"/>
      <c r="R51" s="900"/>
      <c r="S51" s="900"/>
      <c r="T51" s="900"/>
      <c r="U51" s="900"/>
      <c r="V51" s="900"/>
      <c r="W51" s="900"/>
      <c r="X51" s="901"/>
      <c r="Y51" s="17"/>
      <c r="AA51" s="17"/>
      <c r="AD51" s="196"/>
      <c r="AE51" s="197"/>
      <c r="AF51" s="17"/>
      <c r="AG51" s="17"/>
    </row>
    <row r="52" spans="1:41" ht="20.25" customHeight="1" x14ac:dyDescent="0.15">
      <c r="A52" s="865"/>
      <c r="B52" s="866"/>
      <c r="C52" s="907"/>
      <c r="D52" s="902"/>
      <c r="E52" s="903"/>
      <c r="F52" s="903"/>
      <c r="G52" s="903"/>
      <c r="H52" s="903"/>
      <c r="I52" s="903"/>
      <c r="J52" s="903"/>
      <c r="K52" s="903"/>
      <c r="L52" s="903"/>
      <c r="M52" s="903"/>
      <c r="N52" s="903"/>
      <c r="O52" s="903"/>
      <c r="P52" s="903"/>
      <c r="Q52" s="903"/>
      <c r="R52" s="903"/>
      <c r="S52" s="903"/>
      <c r="T52" s="903"/>
      <c r="U52" s="903"/>
      <c r="V52" s="903"/>
      <c r="W52" s="903"/>
      <c r="X52" s="904"/>
      <c r="Y52" s="17"/>
      <c r="AA52" s="17"/>
      <c r="AD52" s="196"/>
      <c r="AE52" s="197"/>
      <c r="AF52" s="17"/>
      <c r="AG52" s="17"/>
    </row>
    <row r="53" spans="1:41" ht="14.25" customHeight="1" x14ac:dyDescent="0.15">
      <c r="A53" s="861" t="s">
        <v>300</v>
      </c>
      <c r="B53" s="862"/>
      <c r="C53" s="867" t="s">
        <v>329</v>
      </c>
      <c r="D53" s="563"/>
      <c r="E53" s="771" t="s">
        <v>186</v>
      </c>
      <c r="F53" s="563"/>
      <c r="G53" s="773" t="s">
        <v>187</v>
      </c>
      <c r="H53" s="774"/>
      <c r="I53" s="563"/>
      <c r="J53" s="771" t="s">
        <v>186</v>
      </c>
      <c r="K53" s="563"/>
      <c r="L53" s="773" t="s">
        <v>188</v>
      </c>
      <c r="M53" s="777"/>
      <c r="N53" s="768" t="s">
        <v>189</v>
      </c>
      <c r="O53" s="564"/>
      <c r="P53" s="568">
        <f>IF(OR(A53="",D53="",I53=""),0,FLOOR(IF(I53&lt;D53,TIME(I53,K53,1)+1,TIME(I53,K53,1))-TIME(D53,F53,0)-TIME(0,O53,0),"0:15"))</f>
        <v>0</v>
      </c>
      <c r="Q53" s="779" t="s">
        <v>290</v>
      </c>
      <c r="R53" s="774"/>
      <c r="S53" s="554"/>
      <c r="T53" s="924" t="s">
        <v>135</v>
      </c>
      <c r="U53" s="760" t="s">
        <v>328</v>
      </c>
      <c r="V53" s="774"/>
      <c r="W53" s="785"/>
      <c r="X53" s="786"/>
      <c r="Y53" s="17"/>
      <c r="AA53" s="17"/>
      <c r="AD53" s="196"/>
      <c r="AE53" s="197"/>
      <c r="AF53" s="17"/>
      <c r="AG53" s="17"/>
    </row>
    <row r="54" spans="1:41" ht="14.25" customHeight="1" x14ac:dyDescent="0.15">
      <c r="A54" s="863"/>
      <c r="B54" s="864"/>
      <c r="C54" s="923"/>
      <c r="D54" s="565"/>
      <c r="E54" s="772"/>
      <c r="F54" s="565"/>
      <c r="G54" s="775"/>
      <c r="H54" s="776"/>
      <c r="I54" s="565"/>
      <c r="J54" s="772"/>
      <c r="K54" s="565"/>
      <c r="L54" s="775"/>
      <c r="M54" s="778"/>
      <c r="N54" s="769"/>
      <c r="O54" s="566"/>
      <c r="P54" s="569">
        <f>IF(OR(A53="",D54="",I54=""),0,FLOOR(IF(I54&lt;D54,TIME(I54,K54,1)+1,TIME(I54,K54,1))-TIME(D54,F54,0)-TIME(0,O54,0),"0:15"))</f>
        <v>0</v>
      </c>
      <c r="Q54" s="762"/>
      <c r="R54" s="776"/>
      <c r="S54" s="553"/>
      <c r="T54" s="925"/>
      <c r="U54" s="762"/>
      <c r="V54" s="776"/>
      <c r="W54" s="766"/>
      <c r="X54" s="767"/>
      <c r="Y54" s="17"/>
      <c r="AA54" s="17"/>
      <c r="AD54" s="196"/>
      <c r="AE54" s="197"/>
      <c r="AF54" s="17"/>
      <c r="AG54" s="17"/>
    </row>
    <row r="55" spans="1:41" ht="20.25" customHeight="1" x14ac:dyDescent="0.15">
      <c r="A55" s="863"/>
      <c r="B55" s="864"/>
      <c r="C55" s="905" t="s">
        <v>330</v>
      </c>
      <c r="D55" s="896"/>
      <c r="E55" s="897"/>
      <c r="F55" s="897"/>
      <c r="G55" s="897"/>
      <c r="H55" s="897"/>
      <c r="I55" s="897"/>
      <c r="J55" s="897"/>
      <c r="K55" s="897"/>
      <c r="L55" s="897"/>
      <c r="M55" s="897"/>
      <c r="N55" s="897"/>
      <c r="O55" s="897"/>
      <c r="P55" s="897"/>
      <c r="Q55" s="897"/>
      <c r="R55" s="897"/>
      <c r="S55" s="897"/>
      <c r="T55" s="897"/>
      <c r="U55" s="897"/>
      <c r="V55" s="897"/>
      <c r="W55" s="897"/>
      <c r="X55" s="898"/>
      <c r="Y55" s="17"/>
      <c r="AA55" s="17"/>
      <c r="AD55" s="196"/>
      <c r="AE55" s="197"/>
      <c r="AF55" s="17"/>
      <c r="AG55" s="17"/>
    </row>
    <row r="56" spans="1:41" ht="20.25" customHeight="1" x14ac:dyDescent="0.15">
      <c r="A56" s="863"/>
      <c r="B56" s="864"/>
      <c r="C56" s="906"/>
      <c r="D56" s="899"/>
      <c r="E56" s="900"/>
      <c r="F56" s="900"/>
      <c r="G56" s="900"/>
      <c r="H56" s="900"/>
      <c r="I56" s="900"/>
      <c r="J56" s="900"/>
      <c r="K56" s="900"/>
      <c r="L56" s="900"/>
      <c r="M56" s="900"/>
      <c r="N56" s="900"/>
      <c r="O56" s="900"/>
      <c r="P56" s="900"/>
      <c r="Q56" s="900"/>
      <c r="R56" s="900"/>
      <c r="S56" s="900"/>
      <c r="T56" s="900"/>
      <c r="U56" s="900"/>
      <c r="V56" s="900"/>
      <c r="W56" s="900"/>
      <c r="X56" s="901"/>
      <c r="Y56" s="17"/>
      <c r="AA56" s="17"/>
      <c r="AD56" s="196"/>
      <c r="AE56" s="197"/>
      <c r="AF56" s="17"/>
      <c r="AG56" s="17"/>
    </row>
    <row r="57" spans="1:41" ht="20.25" customHeight="1" x14ac:dyDescent="0.15">
      <c r="A57" s="865"/>
      <c r="B57" s="866"/>
      <c r="C57" s="907"/>
      <c r="D57" s="902"/>
      <c r="E57" s="903"/>
      <c r="F57" s="903"/>
      <c r="G57" s="903"/>
      <c r="H57" s="903"/>
      <c r="I57" s="903"/>
      <c r="J57" s="903"/>
      <c r="K57" s="903"/>
      <c r="L57" s="903"/>
      <c r="M57" s="903"/>
      <c r="N57" s="903"/>
      <c r="O57" s="903"/>
      <c r="P57" s="903"/>
      <c r="Q57" s="903"/>
      <c r="R57" s="903"/>
      <c r="S57" s="903"/>
      <c r="T57" s="903"/>
      <c r="U57" s="903"/>
      <c r="V57" s="903"/>
      <c r="W57" s="903"/>
      <c r="X57" s="904"/>
      <c r="Y57" s="17"/>
      <c r="AA57" s="17"/>
      <c r="AD57" s="196"/>
      <c r="AE57" s="197"/>
      <c r="AF57" s="17"/>
      <c r="AG57" s="17"/>
    </row>
    <row r="58" spans="1:41" ht="14.25" customHeight="1" x14ac:dyDescent="0.15">
      <c r="A58" s="573"/>
      <c r="B58" s="573"/>
      <c r="C58" s="572"/>
      <c r="D58" s="572"/>
      <c r="E58" s="572"/>
      <c r="F58" s="572"/>
      <c r="G58" s="572"/>
      <c r="H58" s="572"/>
      <c r="I58" s="572"/>
      <c r="J58" s="572"/>
      <c r="K58" s="572"/>
      <c r="L58" s="572"/>
      <c r="M58" s="572"/>
      <c r="N58" s="572"/>
      <c r="O58" s="572"/>
      <c r="P58" s="572"/>
      <c r="Q58" s="572"/>
      <c r="R58" s="572"/>
      <c r="S58" s="572"/>
      <c r="T58" s="572"/>
      <c r="U58" s="572"/>
      <c r="V58" s="572"/>
      <c r="W58" s="572"/>
      <c r="X58" s="575"/>
      <c r="Y58" s="17"/>
      <c r="AA58" s="17"/>
      <c r="AD58" s="196"/>
      <c r="AE58" s="196"/>
      <c r="AF58" s="17"/>
      <c r="AG58" s="17"/>
      <c r="AK58" s="207"/>
      <c r="AL58" s="217"/>
      <c r="AM58" s="209"/>
      <c r="AO58" s="209"/>
    </row>
    <row r="59" spans="1:41" ht="14.25" customHeight="1" x14ac:dyDescent="0.15">
      <c r="A59" s="574"/>
      <c r="B59" s="574"/>
      <c r="C59" s="572"/>
      <c r="D59" s="572"/>
      <c r="E59" s="572"/>
      <c r="F59" s="572"/>
      <c r="G59" s="572"/>
      <c r="H59" s="572"/>
      <c r="I59" s="572"/>
      <c r="J59" s="572"/>
      <c r="K59" s="572"/>
      <c r="L59" s="572"/>
      <c r="M59" s="572"/>
      <c r="N59" s="572"/>
      <c r="O59" s="572"/>
      <c r="P59" s="572"/>
      <c r="Q59" s="572"/>
      <c r="R59" s="572"/>
      <c r="S59" s="572"/>
      <c r="T59" s="572"/>
      <c r="U59" s="926" t="str">
        <f>IF('10号'!T23="","（ 平成　　年　　月 ）",'10号'!T25)</f>
        <v>（ 平成　　年　　月 ）</v>
      </c>
      <c r="V59" s="926"/>
      <c r="W59" s="926"/>
      <c r="X59" s="926"/>
      <c r="Y59" s="17"/>
      <c r="AA59" s="17"/>
      <c r="AD59" s="196"/>
      <c r="AE59" s="196"/>
      <c r="AF59" s="17"/>
      <c r="AG59" s="17"/>
      <c r="AK59" s="207"/>
      <c r="AL59" s="217"/>
      <c r="AM59" s="209"/>
      <c r="AO59" s="209"/>
    </row>
    <row r="60" spans="1:41" ht="14.25" customHeight="1" x14ac:dyDescent="0.15">
      <c r="A60" s="861" t="s">
        <v>301</v>
      </c>
      <c r="B60" s="862"/>
      <c r="C60" s="867" t="s">
        <v>329</v>
      </c>
      <c r="D60" s="563"/>
      <c r="E60" s="771" t="s">
        <v>186</v>
      </c>
      <c r="F60" s="563"/>
      <c r="G60" s="773" t="s">
        <v>187</v>
      </c>
      <c r="H60" s="774"/>
      <c r="I60" s="563"/>
      <c r="J60" s="771" t="s">
        <v>186</v>
      </c>
      <c r="K60" s="563"/>
      <c r="L60" s="773" t="s">
        <v>188</v>
      </c>
      <c r="M60" s="777"/>
      <c r="N60" s="768" t="s">
        <v>189</v>
      </c>
      <c r="O60" s="564"/>
      <c r="P60" s="568">
        <f>IF(OR(A60="",D60="",I60=""),0,FLOOR(IF(I60&lt;D60,TIME(I60,K60,1)+1,TIME(I60,K60,1))-TIME(D60,F60,0)-TIME(0,O60,0),"0:15"))</f>
        <v>0</v>
      </c>
      <c r="Q60" s="779" t="s">
        <v>290</v>
      </c>
      <c r="R60" s="774"/>
      <c r="S60" s="554"/>
      <c r="T60" s="924" t="s">
        <v>135</v>
      </c>
      <c r="U60" s="760" t="s">
        <v>328</v>
      </c>
      <c r="V60" s="774"/>
      <c r="W60" s="785"/>
      <c r="X60" s="786"/>
      <c r="Y60" s="17"/>
      <c r="AA60" s="17"/>
      <c r="AD60" s="196"/>
      <c r="AE60" s="197"/>
      <c r="AF60" s="17"/>
      <c r="AG60" s="17"/>
    </row>
    <row r="61" spans="1:41" ht="14.25" customHeight="1" x14ac:dyDescent="0.15">
      <c r="A61" s="863"/>
      <c r="B61" s="864"/>
      <c r="C61" s="923"/>
      <c r="D61" s="565"/>
      <c r="E61" s="772"/>
      <c r="F61" s="565"/>
      <c r="G61" s="775"/>
      <c r="H61" s="776"/>
      <c r="I61" s="565"/>
      <c r="J61" s="772"/>
      <c r="K61" s="565"/>
      <c r="L61" s="775"/>
      <c r="M61" s="778"/>
      <c r="N61" s="769"/>
      <c r="O61" s="566"/>
      <c r="P61" s="569">
        <f>IF(OR(A60="",D61="",I61=""),0,FLOOR(IF(I61&lt;D61,TIME(I61,K61,1)+1,TIME(I61,K61,1))-TIME(D61,F61,0)-TIME(0,O61,0),"0:15"))</f>
        <v>0</v>
      </c>
      <c r="Q61" s="762"/>
      <c r="R61" s="776"/>
      <c r="S61" s="553"/>
      <c r="T61" s="925"/>
      <c r="U61" s="762"/>
      <c r="V61" s="776"/>
      <c r="W61" s="766"/>
      <c r="X61" s="767"/>
      <c r="Y61" s="17"/>
      <c r="AA61" s="17"/>
      <c r="AD61" s="196"/>
      <c r="AE61" s="197"/>
      <c r="AF61" s="17"/>
      <c r="AG61" s="17"/>
    </row>
    <row r="62" spans="1:41" ht="20.25" customHeight="1" x14ac:dyDescent="0.15">
      <c r="A62" s="863"/>
      <c r="B62" s="864"/>
      <c r="C62" s="905" t="s">
        <v>330</v>
      </c>
      <c r="D62" s="896"/>
      <c r="E62" s="897"/>
      <c r="F62" s="897"/>
      <c r="G62" s="897"/>
      <c r="H62" s="897"/>
      <c r="I62" s="897"/>
      <c r="J62" s="897"/>
      <c r="K62" s="897"/>
      <c r="L62" s="897"/>
      <c r="M62" s="897"/>
      <c r="N62" s="897"/>
      <c r="O62" s="897"/>
      <c r="P62" s="897"/>
      <c r="Q62" s="897"/>
      <c r="R62" s="897"/>
      <c r="S62" s="897"/>
      <c r="T62" s="897"/>
      <c r="U62" s="897"/>
      <c r="V62" s="897"/>
      <c r="W62" s="897"/>
      <c r="X62" s="898"/>
      <c r="Y62" s="17"/>
      <c r="AA62" s="17"/>
      <c r="AD62" s="196"/>
      <c r="AE62" s="197"/>
      <c r="AF62" s="17"/>
      <c r="AG62" s="17"/>
    </row>
    <row r="63" spans="1:41" ht="20.25" customHeight="1" x14ac:dyDescent="0.15">
      <c r="A63" s="863"/>
      <c r="B63" s="864"/>
      <c r="C63" s="906"/>
      <c r="D63" s="899"/>
      <c r="E63" s="900"/>
      <c r="F63" s="900"/>
      <c r="G63" s="900"/>
      <c r="H63" s="900"/>
      <c r="I63" s="900"/>
      <c r="J63" s="900"/>
      <c r="K63" s="900"/>
      <c r="L63" s="900"/>
      <c r="M63" s="900"/>
      <c r="N63" s="900"/>
      <c r="O63" s="900"/>
      <c r="P63" s="900"/>
      <c r="Q63" s="900"/>
      <c r="R63" s="900"/>
      <c r="S63" s="900"/>
      <c r="T63" s="900"/>
      <c r="U63" s="900"/>
      <c r="V63" s="900"/>
      <c r="W63" s="900"/>
      <c r="X63" s="901"/>
      <c r="Y63" s="17"/>
      <c r="AA63" s="17"/>
      <c r="AD63" s="196"/>
      <c r="AE63" s="197"/>
      <c r="AF63" s="17"/>
      <c r="AG63" s="17"/>
    </row>
    <row r="64" spans="1:41" ht="20.25" customHeight="1" x14ac:dyDescent="0.15">
      <c r="A64" s="865"/>
      <c r="B64" s="866"/>
      <c r="C64" s="907"/>
      <c r="D64" s="902"/>
      <c r="E64" s="903"/>
      <c r="F64" s="903"/>
      <c r="G64" s="903"/>
      <c r="H64" s="903"/>
      <c r="I64" s="903"/>
      <c r="J64" s="903"/>
      <c r="K64" s="903"/>
      <c r="L64" s="903"/>
      <c r="M64" s="903"/>
      <c r="N64" s="903"/>
      <c r="O64" s="903"/>
      <c r="P64" s="903"/>
      <c r="Q64" s="903"/>
      <c r="R64" s="903"/>
      <c r="S64" s="903"/>
      <c r="T64" s="903"/>
      <c r="U64" s="903"/>
      <c r="V64" s="903"/>
      <c r="W64" s="903"/>
      <c r="X64" s="904"/>
      <c r="Y64" s="17"/>
      <c r="AA64" s="17"/>
      <c r="AD64" s="196"/>
      <c r="AE64" s="197"/>
      <c r="AF64" s="17"/>
      <c r="AG64" s="17"/>
    </row>
    <row r="65" spans="1:33" ht="14.25" customHeight="1" x14ac:dyDescent="0.15">
      <c r="A65" s="861" t="s">
        <v>302</v>
      </c>
      <c r="B65" s="862"/>
      <c r="C65" s="867" t="s">
        <v>329</v>
      </c>
      <c r="D65" s="563"/>
      <c r="E65" s="771" t="s">
        <v>186</v>
      </c>
      <c r="F65" s="563"/>
      <c r="G65" s="773" t="s">
        <v>187</v>
      </c>
      <c r="H65" s="774"/>
      <c r="I65" s="563"/>
      <c r="J65" s="771" t="s">
        <v>186</v>
      </c>
      <c r="K65" s="563"/>
      <c r="L65" s="773" t="s">
        <v>188</v>
      </c>
      <c r="M65" s="777"/>
      <c r="N65" s="768" t="s">
        <v>189</v>
      </c>
      <c r="O65" s="564"/>
      <c r="P65" s="568">
        <f>IF(OR(A65="",D65="",I65=""),0,FLOOR(IF(I65&lt;D65,TIME(I65,K65,1)+1,TIME(I65,K65,1))-TIME(D65,F65,0)-TIME(0,O65,0),"0:15"))</f>
        <v>0</v>
      </c>
      <c r="Q65" s="779" t="s">
        <v>290</v>
      </c>
      <c r="R65" s="774"/>
      <c r="S65" s="554"/>
      <c r="T65" s="924" t="s">
        <v>135</v>
      </c>
      <c r="U65" s="760" t="s">
        <v>328</v>
      </c>
      <c r="V65" s="774"/>
      <c r="W65" s="785"/>
      <c r="X65" s="786"/>
      <c r="Y65" s="17"/>
      <c r="AA65" s="17"/>
      <c r="AD65" s="196"/>
      <c r="AE65" s="197"/>
      <c r="AF65" s="17"/>
      <c r="AG65" s="17"/>
    </row>
    <row r="66" spans="1:33" ht="14.25" customHeight="1" x14ac:dyDescent="0.15">
      <c r="A66" s="863"/>
      <c r="B66" s="864"/>
      <c r="C66" s="923"/>
      <c r="D66" s="565"/>
      <c r="E66" s="772"/>
      <c r="F66" s="565"/>
      <c r="G66" s="775"/>
      <c r="H66" s="776"/>
      <c r="I66" s="565"/>
      <c r="J66" s="772"/>
      <c r="K66" s="565"/>
      <c r="L66" s="775"/>
      <c r="M66" s="778"/>
      <c r="N66" s="769"/>
      <c r="O66" s="566"/>
      <c r="P66" s="569">
        <f>IF(OR(A65="",D66="",I66=""),0,FLOOR(IF(I66&lt;D66,TIME(I66,K66,1)+1,TIME(I66,K66,1))-TIME(D66,F66,0)-TIME(0,O66,0),"0:15"))</f>
        <v>0</v>
      </c>
      <c r="Q66" s="762"/>
      <c r="R66" s="776"/>
      <c r="S66" s="553"/>
      <c r="T66" s="925"/>
      <c r="U66" s="762"/>
      <c r="V66" s="776"/>
      <c r="W66" s="766"/>
      <c r="X66" s="767"/>
      <c r="Y66" s="17"/>
      <c r="AA66" s="17"/>
      <c r="AD66" s="196"/>
      <c r="AE66" s="197"/>
      <c r="AF66" s="17"/>
      <c r="AG66" s="17"/>
    </row>
    <row r="67" spans="1:33" ht="20.25" customHeight="1" x14ac:dyDescent="0.15">
      <c r="A67" s="863"/>
      <c r="B67" s="864"/>
      <c r="C67" s="905" t="s">
        <v>330</v>
      </c>
      <c r="D67" s="896"/>
      <c r="E67" s="897"/>
      <c r="F67" s="897"/>
      <c r="G67" s="897"/>
      <c r="H67" s="897"/>
      <c r="I67" s="897"/>
      <c r="J67" s="897"/>
      <c r="K67" s="897"/>
      <c r="L67" s="897"/>
      <c r="M67" s="897"/>
      <c r="N67" s="897"/>
      <c r="O67" s="897"/>
      <c r="P67" s="897"/>
      <c r="Q67" s="897"/>
      <c r="R67" s="897"/>
      <c r="S67" s="897"/>
      <c r="T67" s="897"/>
      <c r="U67" s="897"/>
      <c r="V67" s="897"/>
      <c r="W67" s="897"/>
      <c r="X67" s="898"/>
      <c r="Y67" s="17"/>
      <c r="AA67" s="17"/>
      <c r="AD67" s="196"/>
      <c r="AE67" s="197"/>
      <c r="AF67" s="17"/>
      <c r="AG67" s="17"/>
    </row>
    <row r="68" spans="1:33" ht="20.25" customHeight="1" x14ac:dyDescent="0.15">
      <c r="A68" s="863"/>
      <c r="B68" s="864"/>
      <c r="C68" s="906"/>
      <c r="D68" s="899"/>
      <c r="E68" s="900"/>
      <c r="F68" s="900"/>
      <c r="G68" s="900"/>
      <c r="H68" s="900"/>
      <c r="I68" s="900"/>
      <c r="J68" s="900"/>
      <c r="K68" s="900"/>
      <c r="L68" s="900"/>
      <c r="M68" s="900"/>
      <c r="N68" s="900"/>
      <c r="O68" s="900"/>
      <c r="P68" s="900"/>
      <c r="Q68" s="900"/>
      <c r="R68" s="900"/>
      <c r="S68" s="900"/>
      <c r="T68" s="900"/>
      <c r="U68" s="900"/>
      <c r="V68" s="900"/>
      <c r="W68" s="900"/>
      <c r="X68" s="901"/>
      <c r="Y68" s="17"/>
      <c r="AA68" s="17"/>
      <c r="AD68" s="196"/>
      <c r="AE68" s="197"/>
      <c r="AF68" s="17"/>
      <c r="AG68" s="17"/>
    </row>
    <row r="69" spans="1:33" ht="20.25" customHeight="1" x14ac:dyDescent="0.15">
      <c r="A69" s="865"/>
      <c r="B69" s="866"/>
      <c r="C69" s="907"/>
      <c r="D69" s="902"/>
      <c r="E69" s="903"/>
      <c r="F69" s="903"/>
      <c r="G69" s="903"/>
      <c r="H69" s="903"/>
      <c r="I69" s="903"/>
      <c r="J69" s="903"/>
      <c r="K69" s="903"/>
      <c r="L69" s="903"/>
      <c r="M69" s="903"/>
      <c r="N69" s="903"/>
      <c r="O69" s="903"/>
      <c r="P69" s="903"/>
      <c r="Q69" s="903"/>
      <c r="R69" s="903"/>
      <c r="S69" s="903"/>
      <c r="T69" s="903"/>
      <c r="U69" s="903"/>
      <c r="V69" s="903"/>
      <c r="W69" s="903"/>
      <c r="X69" s="904"/>
      <c r="Y69" s="17"/>
      <c r="AA69" s="17"/>
      <c r="AD69" s="196"/>
      <c r="AE69" s="197"/>
      <c r="AF69" s="17"/>
      <c r="AG69" s="17"/>
    </row>
    <row r="70" spans="1:33" ht="14.25" customHeight="1" x14ac:dyDescent="0.15">
      <c r="A70" s="861" t="s">
        <v>303</v>
      </c>
      <c r="B70" s="862"/>
      <c r="C70" s="867" t="s">
        <v>329</v>
      </c>
      <c r="D70" s="563"/>
      <c r="E70" s="771" t="s">
        <v>186</v>
      </c>
      <c r="F70" s="563"/>
      <c r="G70" s="773" t="s">
        <v>187</v>
      </c>
      <c r="H70" s="774"/>
      <c r="I70" s="563"/>
      <c r="J70" s="771" t="s">
        <v>186</v>
      </c>
      <c r="K70" s="563"/>
      <c r="L70" s="773" t="s">
        <v>188</v>
      </c>
      <c r="M70" s="777"/>
      <c r="N70" s="768" t="s">
        <v>189</v>
      </c>
      <c r="O70" s="564"/>
      <c r="P70" s="568">
        <f>IF(OR(A70="",D70="",I70=""),0,FLOOR(IF(I70&lt;D70,TIME(I70,K70,1)+1,TIME(I70,K70,1))-TIME(D70,F70,0)-TIME(0,O70,0),"0:15"))</f>
        <v>0</v>
      </c>
      <c r="Q70" s="779" t="s">
        <v>290</v>
      </c>
      <c r="R70" s="774"/>
      <c r="S70" s="554"/>
      <c r="T70" s="924" t="s">
        <v>135</v>
      </c>
      <c r="U70" s="760" t="s">
        <v>328</v>
      </c>
      <c r="V70" s="774"/>
      <c r="W70" s="785"/>
      <c r="X70" s="786"/>
      <c r="Y70" s="17"/>
      <c r="AA70" s="17"/>
      <c r="AD70" s="196"/>
      <c r="AE70" s="197"/>
      <c r="AF70" s="17"/>
      <c r="AG70" s="17"/>
    </row>
    <row r="71" spans="1:33" ht="14.25" customHeight="1" x14ac:dyDescent="0.15">
      <c r="A71" s="863"/>
      <c r="B71" s="864"/>
      <c r="C71" s="923"/>
      <c r="D71" s="565"/>
      <c r="E71" s="772"/>
      <c r="F71" s="565"/>
      <c r="G71" s="775"/>
      <c r="H71" s="776"/>
      <c r="I71" s="565"/>
      <c r="J71" s="772"/>
      <c r="K71" s="565"/>
      <c r="L71" s="775"/>
      <c r="M71" s="778"/>
      <c r="N71" s="769"/>
      <c r="O71" s="566"/>
      <c r="P71" s="569">
        <f>IF(OR(A70="",D71="",I71=""),0,FLOOR(IF(I71&lt;D71,TIME(I71,K71,1)+1,TIME(I71,K71,1))-TIME(D71,F71,0)-TIME(0,O71,0),"0:15"))</f>
        <v>0</v>
      </c>
      <c r="Q71" s="762"/>
      <c r="R71" s="776"/>
      <c r="S71" s="553"/>
      <c r="T71" s="925"/>
      <c r="U71" s="762"/>
      <c r="V71" s="776"/>
      <c r="W71" s="766"/>
      <c r="X71" s="767"/>
      <c r="Y71" s="17"/>
      <c r="AA71" s="17"/>
      <c r="AD71" s="196"/>
      <c r="AE71" s="197"/>
      <c r="AF71" s="17"/>
      <c r="AG71" s="17"/>
    </row>
    <row r="72" spans="1:33" ht="20.25" customHeight="1" x14ac:dyDescent="0.15">
      <c r="A72" s="863"/>
      <c r="B72" s="864"/>
      <c r="C72" s="905" t="s">
        <v>330</v>
      </c>
      <c r="D72" s="896"/>
      <c r="E72" s="897"/>
      <c r="F72" s="897"/>
      <c r="G72" s="897"/>
      <c r="H72" s="897"/>
      <c r="I72" s="897"/>
      <c r="J72" s="897"/>
      <c r="K72" s="897"/>
      <c r="L72" s="897"/>
      <c r="M72" s="897"/>
      <c r="N72" s="897"/>
      <c r="O72" s="897"/>
      <c r="P72" s="897"/>
      <c r="Q72" s="897"/>
      <c r="R72" s="897"/>
      <c r="S72" s="897"/>
      <c r="T72" s="897"/>
      <c r="U72" s="897"/>
      <c r="V72" s="897"/>
      <c r="W72" s="897"/>
      <c r="X72" s="898"/>
      <c r="Y72" s="17"/>
      <c r="AA72" s="17"/>
      <c r="AD72" s="196"/>
      <c r="AE72" s="197"/>
      <c r="AF72" s="17"/>
      <c r="AG72" s="17"/>
    </row>
    <row r="73" spans="1:33" ht="20.25" customHeight="1" x14ac:dyDescent="0.15">
      <c r="A73" s="863"/>
      <c r="B73" s="864"/>
      <c r="C73" s="906"/>
      <c r="D73" s="899"/>
      <c r="E73" s="900"/>
      <c r="F73" s="900"/>
      <c r="G73" s="900"/>
      <c r="H73" s="900"/>
      <c r="I73" s="900"/>
      <c r="J73" s="900"/>
      <c r="K73" s="900"/>
      <c r="L73" s="900"/>
      <c r="M73" s="900"/>
      <c r="N73" s="900"/>
      <c r="O73" s="900"/>
      <c r="P73" s="900"/>
      <c r="Q73" s="900"/>
      <c r="R73" s="900"/>
      <c r="S73" s="900"/>
      <c r="T73" s="900"/>
      <c r="U73" s="900"/>
      <c r="V73" s="900"/>
      <c r="W73" s="900"/>
      <c r="X73" s="901"/>
      <c r="Y73" s="17"/>
      <c r="AA73" s="17"/>
      <c r="AD73" s="196"/>
      <c r="AE73" s="197"/>
      <c r="AF73" s="17"/>
      <c r="AG73" s="17"/>
    </row>
    <row r="74" spans="1:33" ht="20.25" customHeight="1" x14ac:dyDescent="0.15">
      <c r="A74" s="865"/>
      <c r="B74" s="866"/>
      <c r="C74" s="907"/>
      <c r="D74" s="902"/>
      <c r="E74" s="903"/>
      <c r="F74" s="903"/>
      <c r="G74" s="903"/>
      <c r="H74" s="903"/>
      <c r="I74" s="903"/>
      <c r="J74" s="903"/>
      <c r="K74" s="903"/>
      <c r="L74" s="903"/>
      <c r="M74" s="903"/>
      <c r="N74" s="903"/>
      <c r="O74" s="903"/>
      <c r="P74" s="903"/>
      <c r="Q74" s="903"/>
      <c r="R74" s="903"/>
      <c r="S74" s="903"/>
      <c r="T74" s="903"/>
      <c r="U74" s="903"/>
      <c r="V74" s="903"/>
      <c r="W74" s="903"/>
      <c r="X74" s="904"/>
      <c r="Y74" s="17"/>
      <c r="AA74" s="17"/>
      <c r="AD74" s="196"/>
      <c r="AE74" s="197"/>
      <c r="AF74" s="17"/>
      <c r="AG74" s="17"/>
    </row>
    <row r="75" spans="1:33" ht="14.25" customHeight="1" x14ac:dyDescent="0.15">
      <c r="A75" s="861" t="s">
        <v>304</v>
      </c>
      <c r="B75" s="862"/>
      <c r="C75" s="867" t="s">
        <v>329</v>
      </c>
      <c r="D75" s="563"/>
      <c r="E75" s="771" t="s">
        <v>186</v>
      </c>
      <c r="F75" s="563"/>
      <c r="G75" s="773" t="s">
        <v>187</v>
      </c>
      <c r="H75" s="774"/>
      <c r="I75" s="563"/>
      <c r="J75" s="771" t="s">
        <v>186</v>
      </c>
      <c r="K75" s="563"/>
      <c r="L75" s="773" t="s">
        <v>188</v>
      </c>
      <c r="M75" s="777"/>
      <c r="N75" s="768" t="s">
        <v>189</v>
      </c>
      <c r="O75" s="564"/>
      <c r="P75" s="568">
        <f>IF(OR(A75="",D75="",I75=""),0,FLOOR(IF(I75&lt;D75,TIME(I75,K75,1)+1,TIME(I75,K75,1))-TIME(D75,F75,0)-TIME(0,O75,0),"0:15"))</f>
        <v>0</v>
      </c>
      <c r="Q75" s="779" t="s">
        <v>290</v>
      </c>
      <c r="R75" s="774"/>
      <c r="S75" s="554"/>
      <c r="T75" s="924" t="s">
        <v>135</v>
      </c>
      <c r="U75" s="760" t="s">
        <v>328</v>
      </c>
      <c r="V75" s="774"/>
      <c r="W75" s="785"/>
      <c r="X75" s="786"/>
      <c r="Y75" s="17"/>
      <c r="AA75" s="17"/>
      <c r="AD75" s="196"/>
      <c r="AE75" s="197"/>
      <c r="AF75" s="17"/>
      <c r="AG75" s="17"/>
    </row>
    <row r="76" spans="1:33" ht="14.25" customHeight="1" x14ac:dyDescent="0.15">
      <c r="A76" s="863"/>
      <c r="B76" s="864"/>
      <c r="C76" s="923"/>
      <c r="D76" s="565"/>
      <c r="E76" s="772"/>
      <c r="F76" s="565"/>
      <c r="G76" s="775"/>
      <c r="H76" s="776"/>
      <c r="I76" s="565"/>
      <c r="J76" s="772"/>
      <c r="K76" s="565"/>
      <c r="L76" s="775"/>
      <c r="M76" s="778"/>
      <c r="N76" s="769"/>
      <c r="O76" s="566"/>
      <c r="P76" s="569">
        <f>IF(OR(A75="",D76="",I76=""),0,FLOOR(IF(I76&lt;D76,TIME(I76,K76,1)+1,TIME(I76,K76,1))-TIME(D76,F76,0)-TIME(0,O76,0),"0:15"))</f>
        <v>0</v>
      </c>
      <c r="Q76" s="762"/>
      <c r="R76" s="776"/>
      <c r="S76" s="553"/>
      <c r="T76" s="925"/>
      <c r="U76" s="762"/>
      <c r="V76" s="776"/>
      <c r="W76" s="766"/>
      <c r="X76" s="767"/>
      <c r="Y76" s="17"/>
      <c r="AA76" s="17"/>
      <c r="AD76" s="196"/>
      <c r="AE76" s="197"/>
      <c r="AF76" s="17"/>
      <c r="AG76" s="17"/>
    </row>
    <row r="77" spans="1:33" ht="20.25" customHeight="1" x14ac:dyDescent="0.15">
      <c r="A77" s="863"/>
      <c r="B77" s="864"/>
      <c r="C77" s="905" t="s">
        <v>330</v>
      </c>
      <c r="D77" s="896"/>
      <c r="E77" s="897"/>
      <c r="F77" s="897"/>
      <c r="G77" s="897"/>
      <c r="H77" s="897"/>
      <c r="I77" s="897"/>
      <c r="J77" s="897"/>
      <c r="K77" s="897"/>
      <c r="L77" s="897"/>
      <c r="M77" s="897"/>
      <c r="N77" s="897"/>
      <c r="O77" s="897"/>
      <c r="P77" s="897"/>
      <c r="Q77" s="897"/>
      <c r="R77" s="897"/>
      <c r="S77" s="897"/>
      <c r="T77" s="897"/>
      <c r="U77" s="897"/>
      <c r="V77" s="897"/>
      <c r="W77" s="897"/>
      <c r="X77" s="898"/>
      <c r="Y77" s="17"/>
      <c r="AA77" s="17"/>
      <c r="AD77" s="196"/>
      <c r="AE77" s="197"/>
      <c r="AF77" s="17"/>
      <c r="AG77" s="17"/>
    </row>
    <row r="78" spans="1:33" ht="20.25" customHeight="1" x14ac:dyDescent="0.15">
      <c r="A78" s="863"/>
      <c r="B78" s="864"/>
      <c r="C78" s="906"/>
      <c r="D78" s="899"/>
      <c r="E78" s="900"/>
      <c r="F78" s="900"/>
      <c r="G78" s="900"/>
      <c r="H78" s="900"/>
      <c r="I78" s="900"/>
      <c r="J78" s="900"/>
      <c r="K78" s="900"/>
      <c r="L78" s="900"/>
      <c r="M78" s="900"/>
      <c r="N78" s="900"/>
      <c r="O78" s="900"/>
      <c r="P78" s="900"/>
      <c r="Q78" s="900"/>
      <c r="R78" s="900"/>
      <c r="S78" s="900"/>
      <c r="T78" s="900"/>
      <c r="U78" s="900"/>
      <c r="V78" s="900"/>
      <c r="W78" s="900"/>
      <c r="X78" s="901"/>
      <c r="Y78" s="17"/>
      <c r="AA78" s="17"/>
      <c r="AD78" s="196"/>
      <c r="AE78" s="197"/>
      <c r="AF78" s="17"/>
      <c r="AG78" s="17"/>
    </row>
    <row r="79" spans="1:33" ht="20.25" customHeight="1" x14ac:dyDescent="0.15">
      <c r="A79" s="865"/>
      <c r="B79" s="866"/>
      <c r="C79" s="907"/>
      <c r="D79" s="902"/>
      <c r="E79" s="903"/>
      <c r="F79" s="903"/>
      <c r="G79" s="903"/>
      <c r="H79" s="903"/>
      <c r="I79" s="903"/>
      <c r="J79" s="903"/>
      <c r="K79" s="903"/>
      <c r="L79" s="903"/>
      <c r="M79" s="903"/>
      <c r="N79" s="903"/>
      <c r="O79" s="903"/>
      <c r="P79" s="903"/>
      <c r="Q79" s="903"/>
      <c r="R79" s="903"/>
      <c r="S79" s="903"/>
      <c r="T79" s="903"/>
      <c r="U79" s="903"/>
      <c r="V79" s="903"/>
      <c r="W79" s="903"/>
      <c r="X79" s="904"/>
      <c r="Y79" s="17"/>
      <c r="AA79" s="17"/>
      <c r="AD79" s="196"/>
      <c r="AE79" s="197"/>
      <c r="AF79" s="17"/>
      <c r="AG79" s="17"/>
    </row>
    <row r="80" spans="1:33" ht="14.25" customHeight="1" x14ac:dyDescent="0.15">
      <c r="A80" s="861" t="s">
        <v>305</v>
      </c>
      <c r="B80" s="862"/>
      <c r="C80" s="867" t="s">
        <v>329</v>
      </c>
      <c r="D80" s="563"/>
      <c r="E80" s="771" t="s">
        <v>186</v>
      </c>
      <c r="F80" s="563"/>
      <c r="G80" s="773" t="s">
        <v>187</v>
      </c>
      <c r="H80" s="774"/>
      <c r="I80" s="563"/>
      <c r="J80" s="771" t="s">
        <v>186</v>
      </c>
      <c r="K80" s="563"/>
      <c r="L80" s="773" t="s">
        <v>188</v>
      </c>
      <c r="M80" s="777"/>
      <c r="N80" s="768" t="s">
        <v>189</v>
      </c>
      <c r="O80" s="564"/>
      <c r="P80" s="568">
        <f>IF(OR(A80="",D80="",I80=""),0,FLOOR(IF(I80&lt;D80,TIME(I80,K80,1)+1,TIME(I80,K80,1))-TIME(D80,F80,0)-TIME(0,O80,0),"0:15"))</f>
        <v>0</v>
      </c>
      <c r="Q80" s="779" t="s">
        <v>290</v>
      </c>
      <c r="R80" s="774"/>
      <c r="S80" s="554"/>
      <c r="T80" s="924" t="s">
        <v>135</v>
      </c>
      <c r="U80" s="760" t="s">
        <v>328</v>
      </c>
      <c r="V80" s="774"/>
      <c r="W80" s="785"/>
      <c r="X80" s="786"/>
      <c r="Y80" s="17"/>
      <c r="AA80" s="17"/>
      <c r="AD80" s="196"/>
      <c r="AE80" s="197"/>
      <c r="AF80" s="17"/>
      <c r="AG80" s="17"/>
    </row>
    <row r="81" spans="1:41" ht="14.25" customHeight="1" x14ac:dyDescent="0.15">
      <c r="A81" s="863"/>
      <c r="B81" s="864"/>
      <c r="C81" s="923"/>
      <c r="D81" s="565"/>
      <c r="E81" s="772"/>
      <c r="F81" s="565"/>
      <c r="G81" s="775"/>
      <c r="H81" s="776"/>
      <c r="I81" s="565"/>
      <c r="J81" s="772"/>
      <c r="K81" s="565"/>
      <c r="L81" s="775"/>
      <c r="M81" s="778"/>
      <c r="N81" s="769"/>
      <c r="O81" s="566"/>
      <c r="P81" s="569">
        <f>IF(OR(A80="",D81="",I81=""),0,FLOOR(IF(I81&lt;D81,TIME(I81,K81,1)+1,TIME(I81,K81,1))-TIME(D81,F81,0)-TIME(0,O81,0),"0:15"))</f>
        <v>0</v>
      </c>
      <c r="Q81" s="762"/>
      <c r="R81" s="776"/>
      <c r="S81" s="553"/>
      <c r="T81" s="925"/>
      <c r="U81" s="762"/>
      <c r="V81" s="776"/>
      <c r="W81" s="766"/>
      <c r="X81" s="767"/>
      <c r="Y81" s="17"/>
      <c r="AA81" s="17"/>
      <c r="AD81" s="196"/>
      <c r="AE81" s="197"/>
      <c r="AF81" s="17"/>
      <c r="AG81" s="17"/>
    </row>
    <row r="82" spans="1:41" ht="20.25" customHeight="1" x14ac:dyDescent="0.15">
      <c r="A82" s="863"/>
      <c r="B82" s="864"/>
      <c r="C82" s="905" t="s">
        <v>330</v>
      </c>
      <c r="D82" s="896"/>
      <c r="E82" s="897"/>
      <c r="F82" s="897"/>
      <c r="G82" s="897"/>
      <c r="H82" s="897"/>
      <c r="I82" s="897"/>
      <c r="J82" s="897"/>
      <c r="K82" s="897"/>
      <c r="L82" s="897"/>
      <c r="M82" s="897"/>
      <c r="N82" s="897"/>
      <c r="O82" s="897"/>
      <c r="P82" s="897"/>
      <c r="Q82" s="897"/>
      <c r="R82" s="897"/>
      <c r="S82" s="897"/>
      <c r="T82" s="897"/>
      <c r="U82" s="897"/>
      <c r="V82" s="897"/>
      <c r="W82" s="897"/>
      <c r="X82" s="898"/>
      <c r="Y82" s="17"/>
      <c r="AA82" s="17"/>
      <c r="AD82" s="196"/>
      <c r="AE82" s="196"/>
      <c r="AF82" s="17"/>
      <c r="AG82" s="17"/>
      <c r="AK82" s="207"/>
      <c r="AL82" s="217"/>
      <c r="AM82" s="209"/>
      <c r="AO82" s="209"/>
    </row>
    <row r="83" spans="1:41" ht="20.25" customHeight="1" x14ac:dyDescent="0.15">
      <c r="A83" s="863"/>
      <c r="B83" s="864"/>
      <c r="C83" s="906"/>
      <c r="D83" s="899"/>
      <c r="E83" s="900"/>
      <c r="F83" s="900"/>
      <c r="G83" s="900"/>
      <c r="H83" s="900"/>
      <c r="I83" s="900"/>
      <c r="J83" s="900"/>
      <c r="K83" s="900"/>
      <c r="L83" s="900"/>
      <c r="M83" s="900"/>
      <c r="N83" s="900"/>
      <c r="O83" s="900"/>
      <c r="P83" s="900"/>
      <c r="Q83" s="900"/>
      <c r="R83" s="900"/>
      <c r="S83" s="900"/>
      <c r="T83" s="900"/>
      <c r="U83" s="900"/>
      <c r="V83" s="900"/>
      <c r="W83" s="900"/>
      <c r="X83" s="901"/>
      <c r="Y83" s="17"/>
      <c r="AA83" s="17"/>
      <c r="AD83" s="196"/>
      <c r="AE83" s="196"/>
      <c r="AF83" s="17"/>
      <c r="AG83" s="17"/>
      <c r="AK83" s="207"/>
      <c r="AL83" s="217"/>
      <c r="AM83" s="209"/>
      <c r="AO83" s="209"/>
    </row>
    <row r="84" spans="1:41" ht="20.25" customHeight="1" x14ac:dyDescent="0.15">
      <c r="A84" s="865"/>
      <c r="B84" s="866"/>
      <c r="C84" s="907"/>
      <c r="D84" s="902"/>
      <c r="E84" s="903"/>
      <c r="F84" s="903"/>
      <c r="G84" s="903"/>
      <c r="H84" s="903"/>
      <c r="I84" s="903"/>
      <c r="J84" s="903"/>
      <c r="K84" s="903"/>
      <c r="L84" s="903"/>
      <c r="M84" s="903"/>
      <c r="N84" s="903"/>
      <c r="O84" s="903"/>
      <c r="P84" s="903"/>
      <c r="Q84" s="903"/>
      <c r="R84" s="903"/>
      <c r="S84" s="903"/>
      <c r="T84" s="903"/>
      <c r="U84" s="903"/>
      <c r="V84" s="903"/>
      <c r="W84" s="903"/>
      <c r="X84" s="904"/>
      <c r="Y84" s="17"/>
      <c r="AA84" s="17"/>
      <c r="AD84" s="196"/>
      <c r="AE84" s="196"/>
      <c r="AF84" s="17"/>
      <c r="AG84" s="17"/>
      <c r="AK84" s="207"/>
      <c r="AL84" s="217"/>
      <c r="AM84" s="209"/>
      <c r="AO84" s="209"/>
    </row>
    <row r="85" spans="1:41" ht="14.25" customHeight="1" x14ac:dyDescent="0.15">
      <c r="A85" s="861" t="s">
        <v>306</v>
      </c>
      <c r="B85" s="862"/>
      <c r="C85" s="867" t="s">
        <v>329</v>
      </c>
      <c r="D85" s="563"/>
      <c r="E85" s="771" t="s">
        <v>186</v>
      </c>
      <c r="F85" s="563"/>
      <c r="G85" s="773" t="s">
        <v>187</v>
      </c>
      <c r="H85" s="774"/>
      <c r="I85" s="563"/>
      <c r="J85" s="771" t="s">
        <v>186</v>
      </c>
      <c r="K85" s="563"/>
      <c r="L85" s="773" t="s">
        <v>188</v>
      </c>
      <c r="M85" s="777"/>
      <c r="N85" s="768" t="s">
        <v>189</v>
      </c>
      <c r="O85" s="564"/>
      <c r="P85" s="568">
        <f>IF(OR(A85="",D85="",I85=""),0,FLOOR(IF(I85&lt;D85,TIME(I85,K85,1)+1,TIME(I85,K85,1))-TIME(D85,F85,0)-TIME(0,O85,0),"0:15"))</f>
        <v>0</v>
      </c>
      <c r="Q85" s="779" t="s">
        <v>290</v>
      </c>
      <c r="R85" s="774"/>
      <c r="S85" s="554"/>
      <c r="T85" s="924" t="s">
        <v>135</v>
      </c>
      <c r="U85" s="760" t="s">
        <v>328</v>
      </c>
      <c r="V85" s="774"/>
      <c r="W85" s="785"/>
      <c r="X85" s="786"/>
      <c r="Y85" s="17"/>
      <c r="AA85" s="17"/>
      <c r="AD85" s="196"/>
      <c r="AE85" s="196"/>
      <c r="AF85" s="17"/>
      <c r="AG85" s="17"/>
      <c r="AK85" s="207"/>
      <c r="AL85" s="217"/>
    </row>
    <row r="86" spans="1:41" ht="14.25" customHeight="1" x14ac:dyDescent="0.15">
      <c r="A86" s="863"/>
      <c r="B86" s="864"/>
      <c r="C86" s="923"/>
      <c r="D86" s="565"/>
      <c r="E86" s="772"/>
      <c r="F86" s="565"/>
      <c r="G86" s="775"/>
      <c r="H86" s="776"/>
      <c r="I86" s="565"/>
      <c r="J86" s="772"/>
      <c r="K86" s="565"/>
      <c r="L86" s="775"/>
      <c r="M86" s="778"/>
      <c r="N86" s="769"/>
      <c r="O86" s="566"/>
      <c r="P86" s="569">
        <f>IF(OR(A85="",D86="",I86=""),0,FLOOR(IF(I86&lt;D86,TIME(I86,K86,1)+1,TIME(I86,K86,1))-TIME(D86,F86,0)-TIME(0,O86,0),"0:15"))</f>
        <v>0</v>
      </c>
      <c r="Q86" s="762"/>
      <c r="R86" s="776"/>
      <c r="S86" s="553"/>
      <c r="T86" s="925"/>
      <c r="U86" s="762"/>
      <c r="V86" s="776"/>
      <c r="W86" s="766"/>
      <c r="X86" s="767"/>
      <c r="Y86" s="17"/>
      <c r="AA86" s="17"/>
      <c r="AD86" s="196"/>
      <c r="AE86" s="196"/>
      <c r="AF86" s="17"/>
      <c r="AG86" s="17"/>
      <c r="AK86" s="207"/>
      <c r="AL86" s="217"/>
    </row>
    <row r="87" spans="1:41" ht="20.25" customHeight="1" x14ac:dyDescent="0.15">
      <c r="A87" s="863"/>
      <c r="B87" s="864"/>
      <c r="C87" s="905" t="s">
        <v>330</v>
      </c>
      <c r="D87" s="896"/>
      <c r="E87" s="897"/>
      <c r="F87" s="897"/>
      <c r="G87" s="897"/>
      <c r="H87" s="897"/>
      <c r="I87" s="897"/>
      <c r="J87" s="897"/>
      <c r="K87" s="897"/>
      <c r="L87" s="897"/>
      <c r="M87" s="897"/>
      <c r="N87" s="897"/>
      <c r="O87" s="897"/>
      <c r="P87" s="897"/>
      <c r="Q87" s="897"/>
      <c r="R87" s="897"/>
      <c r="S87" s="897"/>
      <c r="T87" s="897"/>
      <c r="U87" s="897"/>
      <c r="V87" s="897"/>
      <c r="W87" s="897"/>
      <c r="X87" s="898"/>
      <c r="Y87" s="17"/>
      <c r="AA87" s="17"/>
      <c r="AD87" s="196"/>
      <c r="AE87" s="197"/>
      <c r="AF87" s="17"/>
      <c r="AG87" s="17"/>
      <c r="AL87" s="218"/>
      <c r="AM87" s="209"/>
      <c r="AO87" s="209"/>
    </row>
    <row r="88" spans="1:41" ht="20.25" customHeight="1" x14ac:dyDescent="0.15">
      <c r="A88" s="863"/>
      <c r="B88" s="864"/>
      <c r="C88" s="906"/>
      <c r="D88" s="899"/>
      <c r="E88" s="900"/>
      <c r="F88" s="900"/>
      <c r="G88" s="900"/>
      <c r="H88" s="900"/>
      <c r="I88" s="900"/>
      <c r="J88" s="900"/>
      <c r="K88" s="900"/>
      <c r="L88" s="900"/>
      <c r="M88" s="900"/>
      <c r="N88" s="900"/>
      <c r="O88" s="900"/>
      <c r="P88" s="900"/>
      <c r="Q88" s="900"/>
      <c r="R88" s="900"/>
      <c r="S88" s="900"/>
      <c r="T88" s="900"/>
      <c r="U88" s="900"/>
      <c r="V88" s="900"/>
      <c r="W88" s="900"/>
      <c r="X88" s="901"/>
      <c r="Y88" s="17"/>
      <c r="AA88" s="17"/>
      <c r="AD88" s="196"/>
      <c r="AE88" s="197"/>
      <c r="AF88" s="17"/>
      <c r="AG88" s="17"/>
    </row>
    <row r="89" spans="1:41" ht="20.25" customHeight="1" x14ac:dyDescent="0.15">
      <c r="A89" s="865"/>
      <c r="B89" s="866"/>
      <c r="C89" s="907"/>
      <c r="D89" s="902"/>
      <c r="E89" s="903"/>
      <c r="F89" s="903"/>
      <c r="G89" s="903"/>
      <c r="H89" s="903"/>
      <c r="I89" s="903"/>
      <c r="J89" s="903"/>
      <c r="K89" s="903"/>
      <c r="L89" s="903"/>
      <c r="M89" s="903"/>
      <c r="N89" s="903"/>
      <c r="O89" s="903"/>
      <c r="P89" s="903"/>
      <c r="Q89" s="903"/>
      <c r="R89" s="903"/>
      <c r="S89" s="903"/>
      <c r="T89" s="903"/>
      <c r="U89" s="903"/>
      <c r="V89" s="903"/>
      <c r="W89" s="903"/>
      <c r="X89" s="904"/>
      <c r="Y89" s="17"/>
      <c r="AA89" s="17"/>
      <c r="AD89" s="196"/>
      <c r="AE89" s="197"/>
      <c r="AF89" s="17"/>
      <c r="AG89" s="17"/>
    </row>
    <row r="90" spans="1:41" ht="14.25" customHeight="1" x14ac:dyDescent="0.15">
      <c r="A90" s="861" t="s">
        <v>307</v>
      </c>
      <c r="B90" s="862"/>
      <c r="C90" s="867" t="s">
        <v>329</v>
      </c>
      <c r="D90" s="563"/>
      <c r="E90" s="771" t="s">
        <v>186</v>
      </c>
      <c r="F90" s="563"/>
      <c r="G90" s="773" t="s">
        <v>187</v>
      </c>
      <c r="H90" s="774"/>
      <c r="I90" s="563"/>
      <c r="J90" s="771" t="s">
        <v>186</v>
      </c>
      <c r="K90" s="563"/>
      <c r="L90" s="773" t="s">
        <v>188</v>
      </c>
      <c r="M90" s="777"/>
      <c r="N90" s="768" t="s">
        <v>189</v>
      </c>
      <c r="O90" s="564"/>
      <c r="P90" s="568">
        <f>IF(OR(A90="",D90="",I90=""),0,FLOOR(IF(I90&lt;D90,TIME(I90,K90,1)+1,TIME(I90,K90,1))-TIME(D90,F90,0)-TIME(0,O90,0),"0:15"))</f>
        <v>0</v>
      </c>
      <c r="Q90" s="779" t="s">
        <v>290</v>
      </c>
      <c r="R90" s="774"/>
      <c r="S90" s="554"/>
      <c r="T90" s="924" t="s">
        <v>135</v>
      </c>
      <c r="U90" s="760" t="s">
        <v>328</v>
      </c>
      <c r="V90" s="774"/>
      <c r="W90" s="785"/>
      <c r="X90" s="786"/>
      <c r="Y90" s="17"/>
      <c r="AA90" s="17"/>
      <c r="AD90" s="196"/>
      <c r="AE90" s="197"/>
      <c r="AF90" s="17"/>
      <c r="AG90" s="17"/>
    </row>
    <row r="91" spans="1:41" ht="14.25" customHeight="1" x14ac:dyDescent="0.15">
      <c r="A91" s="863"/>
      <c r="B91" s="864"/>
      <c r="C91" s="923"/>
      <c r="D91" s="565"/>
      <c r="E91" s="772"/>
      <c r="F91" s="565"/>
      <c r="G91" s="775"/>
      <c r="H91" s="776"/>
      <c r="I91" s="565"/>
      <c r="J91" s="772"/>
      <c r="K91" s="565"/>
      <c r="L91" s="775"/>
      <c r="M91" s="778"/>
      <c r="N91" s="769"/>
      <c r="O91" s="566"/>
      <c r="P91" s="569">
        <f>IF(OR(A90="",D91="",I91=""),0,FLOOR(IF(I91&lt;D91,TIME(I91,K91,1)+1,TIME(I91,K91,1))-TIME(D91,F91,0)-TIME(0,O91,0),"0:15"))</f>
        <v>0</v>
      </c>
      <c r="Q91" s="762"/>
      <c r="R91" s="776"/>
      <c r="S91" s="553"/>
      <c r="T91" s="925"/>
      <c r="U91" s="762"/>
      <c r="V91" s="776"/>
      <c r="W91" s="766"/>
      <c r="X91" s="767"/>
      <c r="Y91" s="17"/>
      <c r="AA91" s="17"/>
      <c r="AD91" s="196"/>
      <c r="AE91" s="197"/>
      <c r="AF91" s="17"/>
      <c r="AG91" s="17"/>
    </row>
    <row r="92" spans="1:41" ht="20.25" customHeight="1" x14ac:dyDescent="0.15">
      <c r="A92" s="863"/>
      <c r="B92" s="864"/>
      <c r="C92" s="905" t="s">
        <v>330</v>
      </c>
      <c r="D92" s="896"/>
      <c r="E92" s="897"/>
      <c r="F92" s="897"/>
      <c r="G92" s="897"/>
      <c r="H92" s="897"/>
      <c r="I92" s="897"/>
      <c r="J92" s="897"/>
      <c r="K92" s="897"/>
      <c r="L92" s="897"/>
      <c r="M92" s="897"/>
      <c r="N92" s="897"/>
      <c r="O92" s="897"/>
      <c r="P92" s="897"/>
      <c r="Q92" s="897"/>
      <c r="R92" s="897"/>
      <c r="S92" s="897"/>
      <c r="T92" s="897"/>
      <c r="U92" s="897"/>
      <c r="V92" s="897"/>
      <c r="W92" s="897"/>
      <c r="X92" s="898"/>
      <c r="Y92" s="17"/>
      <c r="AA92" s="17"/>
      <c r="AD92" s="196"/>
      <c r="AE92" s="197"/>
      <c r="AF92" s="17"/>
      <c r="AG92" s="17"/>
    </row>
    <row r="93" spans="1:41" ht="20.25" customHeight="1" x14ac:dyDescent="0.15">
      <c r="A93" s="863"/>
      <c r="B93" s="864"/>
      <c r="C93" s="906"/>
      <c r="D93" s="899"/>
      <c r="E93" s="900"/>
      <c r="F93" s="900"/>
      <c r="G93" s="900"/>
      <c r="H93" s="900"/>
      <c r="I93" s="900"/>
      <c r="J93" s="900"/>
      <c r="K93" s="900"/>
      <c r="L93" s="900"/>
      <c r="M93" s="900"/>
      <c r="N93" s="900"/>
      <c r="O93" s="900"/>
      <c r="P93" s="900"/>
      <c r="Q93" s="900"/>
      <c r="R93" s="900"/>
      <c r="S93" s="900"/>
      <c r="T93" s="900"/>
      <c r="U93" s="900"/>
      <c r="V93" s="900"/>
      <c r="W93" s="900"/>
      <c r="X93" s="901"/>
      <c r="Y93" s="17"/>
      <c r="AA93" s="17"/>
      <c r="AD93" s="196"/>
      <c r="AE93" s="197"/>
      <c r="AF93" s="17"/>
      <c r="AG93" s="17"/>
    </row>
    <row r="94" spans="1:41" ht="20.25" customHeight="1" x14ac:dyDescent="0.15">
      <c r="A94" s="865"/>
      <c r="B94" s="866"/>
      <c r="C94" s="907"/>
      <c r="D94" s="902"/>
      <c r="E94" s="903"/>
      <c r="F94" s="903"/>
      <c r="G94" s="903"/>
      <c r="H94" s="903"/>
      <c r="I94" s="903"/>
      <c r="J94" s="903"/>
      <c r="K94" s="903"/>
      <c r="L94" s="903"/>
      <c r="M94" s="903"/>
      <c r="N94" s="903"/>
      <c r="O94" s="903"/>
      <c r="P94" s="903"/>
      <c r="Q94" s="903"/>
      <c r="R94" s="903"/>
      <c r="S94" s="903"/>
      <c r="T94" s="903"/>
      <c r="U94" s="903"/>
      <c r="V94" s="903"/>
      <c r="W94" s="903"/>
      <c r="X94" s="904"/>
      <c r="Y94" s="17"/>
      <c r="AA94" s="17"/>
      <c r="AD94" s="196"/>
      <c r="AE94" s="197"/>
      <c r="AF94" s="17"/>
      <c r="AG94" s="17"/>
    </row>
    <row r="95" spans="1:41" ht="14.25" customHeight="1" x14ac:dyDescent="0.15">
      <c r="A95" s="861" t="s">
        <v>308</v>
      </c>
      <c r="B95" s="862"/>
      <c r="C95" s="867" t="s">
        <v>329</v>
      </c>
      <c r="D95" s="563"/>
      <c r="E95" s="771" t="s">
        <v>186</v>
      </c>
      <c r="F95" s="563"/>
      <c r="G95" s="773" t="s">
        <v>187</v>
      </c>
      <c r="H95" s="774"/>
      <c r="I95" s="563"/>
      <c r="J95" s="771" t="s">
        <v>186</v>
      </c>
      <c r="K95" s="563"/>
      <c r="L95" s="773" t="s">
        <v>188</v>
      </c>
      <c r="M95" s="777"/>
      <c r="N95" s="768" t="s">
        <v>189</v>
      </c>
      <c r="O95" s="564"/>
      <c r="P95" s="568">
        <f>IF(OR(A95="",D95="",I95=""),0,FLOOR(IF(I95&lt;D95,TIME(I95,K95,1)+1,TIME(I95,K95,1))-TIME(D95,F95,0)-TIME(0,O95,0),"0:15"))</f>
        <v>0</v>
      </c>
      <c r="Q95" s="779" t="s">
        <v>290</v>
      </c>
      <c r="R95" s="774"/>
      <c r="S95" s="554"/>
      <c r="T95" s="924" t="s">
        <v>135</v>
      </c>
      <c r="U95" s="760" t="s">
        <v>328</v>
      </c>
      <c r="V95" s="774"/>
      <c r="W95" s="785"/>
      <c r="X95" s="786"/>
      <c r="Y95" s="17"/>
      <c r="AA95" s="17"/>
      <c r="AD95" s="196"/>
      <c r="AE95" s="197"/>
      <c r="AF95" s="17"/>
      <c r="AG95" s="17"/>
    </row>
    <row r="96" spans="1:41" ht="14.25" customHeight="1" x14ac:dyDescent="0.15">
      <c r="A96" s="863"/>
      <c r="B96" s="864"/>
      <c r="C96" s="923"/>
      <c r="D96" s="565"/>
      <c r="E96" s="772"/>
      <c r="F96" s="565"/>
      <c r="G96" s="775"/>
      <c r="H96" s="776"/>
      <c r="I96" s="565"/>
      <c r="J96" s="772"/>
      <c r="K96" s="565"/>
      <c r="L96" s="775"/>
      <c r="M96" s="778"/>
      <c r="N96" s="769"/>
      <c r="O96" s="566"/>
      <c r="P96" s="569">
        <f>IF(OR(A95="",D96="",I96=""),0,FLOOR(IF(I96&lt;D96,TIME(I96,K96,1)+1,TIME(I96,K96,1))-TIME(D96,F96,0)-TIME(0,O96,0),"0:15"))</f>
        <v>0</v>
      </c>
      <c r="Q96" s="762"/>
      <c r="R96" s="776"/>
      <c r="S96" s="553"/>
      <c r="T96" s="925"/>
      <c r="U96" s="762"/>
      <c r="V96" s="776"/>
      <c r="W96" s="766"/>
      <c r="X96" s="767"/>
      <c r="Y96" s="17"/>
      <c r="AA96" s="17"/>
      <c r="AD96" s="196"/>
      <c r="AE96" s="197"/>
      <c r="AF96" s="17"/>
      <c r="AG96" s="17"/>
    </row>
    <row r="97" spans="1:41" ht="20.25" customHeight="1" x14ac:dyDescent="0.15">
      <c r="A97" s="863"/>
      <c r="B97" s="864"/>
      <c r="C97" s="905" t="s">
        <v>330</v>
      </c>
      <c r="D97" s="896"/>
      <c r="E97" s="897"/>
      <c r="F97" s="897"/>
      <c r="G97" s="897"/>
      <c r="H97" s="897"/>
      <c r="I97" s="897"/>
      <c r="J97" s="897"/>
      <c r="K97" s="897"/>
      <c r="L97" s="897"/>
      <c r="M97" s="897"/>
      <c r="N97" s="897"/>
      <c r="O97" s="897"/>
      <c r="P97" s="897"/>
      <c r="Q97" s="897"/>
      <c r="R97" s="897"/>
      <c r="S97" s="897"/>
      <c r="T97" s="897"/>
      <c r="U97" s="897"/>
      <c r="V97" s="897"/>
      <c r="W97" s="897"/>
      <c r="X97" s="898"/>
      <c r="Y97" s="17"/>
      <c r="AA97" s="17"/>
      <c r="AD97" s="196"/>
      <c r="AE97" s="197"/>
      <c r="AF97" s="17"/>
      <c r="AG97" s="17"/>
    </row>
    <row r="98" spans="1:41" ht="20.25" customHeight="1" x14ac:dyDescent="0.15">
      <c r="A98" s="863"/>
      <c r="B98" s="864"/>
      <c r="C98" s="906"/>
      <c r="D98" s="899"/>
      <c r="E98" s="900"/>
      <c r="F98" s="900"/>
      <c r="G98" s="900"/>
      <c r="H98" s="900"/>
      <c r="I98" s="900"/>
      <c r="J98" s="900"/>
      <c r="K98" s="900"/>
      <c r="L98" s="900"/>
      <c r="M98" s="900"/>
      <c r="N98" s="900"/>
      <c r="O98" s="900"/>
      <c r="P98" s="900"/>
      <c r="Q98" s="900"/>
      <c r="R98" s="900"/>
      <c r="S98" s="900"/>
      <c r="T98" s="900"/>
      <c r="U98" s="900"/>
      <c r="V98" s="900"/>
      <c r="W98" s="900"/>
      <c r="X98" s="901"/>
      <c r="Y98" s="17"/>
      <c r="AA98" s="17"/>
      <c r="AD98" s="196"/>
      <c r="AE98" s="197"/>
      <c r="AF98" s="17"/>
      <c r="AG98" s="17"/>
    </row>
    <row r="99" spans="1:41" ht="20.25" customHeight="1" x14ac:dyDescent="0.15">
      <c r="A99" s="865"/>
      <c r="B99" s="866"/>
      <c r="C99" s="907"/>
      <c r="D99" s="902"/>
      <c r="E99" s="903"/>
      <c r="F99" s="903"/>
      <c r="G99" s="903"/>
      <c r="H99" s="903"/>
      <c r="I99" s="903"/>
      <c r="J99" s="903"/>
      <c r="K99" s="903"/>
      <c r="L99" s="903"/>
      <c r="M99" s="903"/>
      <c r="N99" s="903"/>
      <c r="O99" s="903"/>
      <c r="P99" s="903"/>
      <c r="Q99" s="903"/>
      <c r="R99" s="903"/>
      <c r="S99" s="903"/>
      <c r="T99" s="903"/>
      <c r="U99" s="903"/>
      <c r="V99" s="903"/>
      <c r="W99" s="903"/>
      <c r="X99" s="904"/>
      <c r="Y99" s="17"/>
      <c r="AA99" s="17"/>
      <c r="AD99" s="196"/>
      <c r="AE99" s="197"/>
      <c r="AF99" s="17"/>
      <c r="AG99" s="17"/>
    </row>
    <row r="100" spans="1:41" ht="14.25" customHeight="1" x14ac:dyDescent="0.15">
      <c r="A100" s="861" t="s">
        <v>309</v>
      </c>
      <c r="B100" s="862"/>
      <c r="C100" s="867" t="s">
        <v>329</v>
      </c>
      <c r="D100" s="563"/>
      <c r="E100" s="771" t="s">
        <v>186</v>
      </c>
      <c r="F100" s="563"/>
      <c r="G100" s="773" t="s">
        <v>187</v>
      </c>
      <c r="H100" s="774"/>
      <c r="I100" s="563"/>
      <c r="J100" s="771" t="s">
        <v>186</v>
      </c>
      <c r="K100" s="563"/>
      <c r="L100" s="773" t="s">
        <v>188</v>
      </c>
      <c r="M100" s="777"/>
      <c r="N100" s="768" t="s">
        <v>189</v>
      </c>
      <c r="O100" s="564"/>
      <c r="P100" s="568">
        <f>IF(OR(A100="",D100="",I100=""),0,FLOOR(IF(I100&lt;D100,TIME(I100,K100,1)+1,TIME(I100,K100,1))-TIME(D100,F100,0)-TIME(0,O100,0),"0:15"))</f>
        <v>0</v>
      </c>
      <c r="Q100" s="779" t="s">
        <v>290</v>
      </c>
      <c r="R100" s="774"/>
      <c r="S100" s="554"/>
      <c r="T100" s="924" t="s">
        <v>135</v>
      </c>
      <c r="U100" s="760" t="s">
        <v>328</v>
      </c>
      <c r="V100" s="774"/>
      <c r="W100" s="785"/>
      <c r="X100" s="786"/>
      <c r="Y100" s="17"/>
      <c r="AA100" s="17"/>
      <c r="AD100" s="196"/>
      <c r="AE100" s="197"/>
      <c r="AF100" s="17"/>
      <c r="AG100" s="17"/>
    </row>
    <row r="101" spans="1:41" ht="14.25" customHeight="1" x14ac:dyDescent="0.15">
      <c r="A101" s="863"/>
      <c r="B101" s="864"/>
      <c r="C101" s="923"/>
      <c r="D101" s="565"/>
      <c r="E101" s="772"/>
      <c r="F101" s="565"/>
      <c r="G101" s="775"/>
      <c r="H101" s="776"/>
      <c r="I101" s="565"/>
      <c r="J101" s="772"/>
      <c r="K101" s="565"/>
      <c r="L101" s="775"/>
      <c r="M101" s="778"/>
      <c r="N101" s="769"/>
      <c r="O101" s="566"/>
      <c r="P101" s="569">
        <f>IF(OR(A100="",D101="",I101=""),0,FLOOR(IF(I101&lt;D101,TIME(I101,K101,1)+1,TIME(I101,K101,1))-TIME(D101,F101,0)-TIME(0,O101,0),"0:15"))</f>
        <v>0</v>
      </c>
      <c r="Q101" s="762"/>
      <c r="R101" s="776"/>
      <c r="S101" s="553"/>
      <c r="T101" s="925"/>
      <c r="U101" s="762"/>
      <c r="V101" s="776"/>
      <c r="W101" s="766"/>
      <c r="X101" s="767"/>
      <c r="Y101" s="17"/>
      <c r="AA101" s="17"/>
      <c r="AD101" s="196"/>
      <c r="AE101" s="197"/>
      <c r="AF101" s="17"/>
      <c r="AG101" s="17"/>
    </row>
    <row r="102" spans="1:41" ht="20.25" customHeight="1" x14ac:dyDescent="0.15">
      <c r="A102" s="863"/>
      <c r="B102" s="864"/>
      <c r="C102" s="905" t="s">
        <v>330</v>
      </c>
      <c r="D102" s="896"/>
      <c r="E102" s="897"/>
      <c r="F102" s="897"/>
      <c r="G102" s="897"/>
      <c r="H102" s="897"/>
      <c r="I102" s="897"/>
      <c r="J102" s="897"/>
      <c r="K102" s="897"/>
      <c r="L102" s="897"/>
      <c r="M102" s="897"/>
      <c r="N102" s="897"/>
      <c r="O102" s="897"/>
      <c r="P102" s="897"/>
      <c r="Q102" s="897"/>
      <c r="R102" s="897"/>
      <c r="S102" s="897"/>
      <c r="T102" s="897"/>
      <c r="U102" s="897"/>
      <c r="V102" s="897"/>
      <c r="W102" s="897"/>
      <c r="X102" s="898"/>
      <c r="Y102" s="17"/>
      <c r="AA102" s="17"/>
      <c r="AD102" s="196"/>
      <c r="AE102" s="197"/>
      <c r="AF102" s="17"/>
      <c r="AG102" s="17"/>
    </row>
    <row r="103" spans="1:41" ht="20.25" customHeight="1" x14ac:dyDescent="0.15">
      <c r="A103" s="863"/>
      <c r="B103" s="864"/>
      <c r="C103" s="906"/>
      <c r="D103" s="899"/>
      <c r="E103" s="900"/>
      <c r="F103" s="900"/>
      <c r="G103" s="900"/>
      <c r="H103" s="900"/>
      <c r="I103" s="900"/>
      <c r="J103" s="900"/>
      <c r="K103" s="900"/>
      <c r="L103" s="900"/>
      <c r="M103" s="900"/>
      <c r="N103" s="900"/>
      <c r="O103" s="900"/>
      <c r="P103" s="900"/>
      <c r="Q103" s="900"/>
      <c r="R103" s="900"/>
      <c r="S103" s="900"/>
      <c r="T103" s="900"/>
      <c r="U103" s="900"/>
      <c r="V103" s="900"/>
      <c r="W103" s="900"/>
      <c r="X103" s="901"/>
      <c r="Y103" s="17"/>
      <c r="AA103" s="17"/>
      <c r="AD103" s="196"/>
      <c r="AE103" s="197"/>
      <c r="AF103" s="17"/>
      <c r="AG103" s="17"/>
    </row>
    <row r="104" spans="1:41" ht="20.25" customHeight="1" x14ac:dyDescent="0.15">
      <c r="A104" s="865"/>
      <c r="B104" s="866"/>
      <c r="C104" s="907"/>
      <c r="D104" s="902"/>
      <c r="E104" s="903"/>
      <c r="F104" s="903"/>
      <c r="G104" s="903"/>
      <c r="H104" s="903"/>
      <c r="I104" s="903"/>
      <c r="J104" s="903"/>
      <c r="K104" s="903"/>
      <c r="L104" s="903"/>
      <c r="M104" s="903"/>
      <c r="N104" s="903"/>
      <c r="O104" s="903"/>
      <c r="P104" s="903"/>
      <c r="Q104" s="903"/>
      <c r="R104" s="903"/>
      <c r="S104" s="903"/>
      <c r="T104" s="903"/>
      <c r="U104" s="903"/>
      <c r="V104" s="903"/>
      <c r="W104" s="903"/>
      <c r="X104" s="904"/>
      <c r="Y104" s="17"/>
      <c r="AA104" s="17"/>
      <c r="AD104" s="196"/>
      <c r="AE104" s="197"/>
      <c r="AF104" s="17"/>
      <c r="AG104" s="17"/>
    </row>
    <row r="105" spans="1:41" ht="14.25" customHeight="1" x14ac:dyDescent="0.15">
      <c r="A105" s="861" t="s">
        <v>310</v>
      </c>
      <c r="B105" s="862"/>
      <c r="C105" s="867" t="s">
        <v>329</v>
      </c>
      <c r="D105" s="563"/>
      <c r="E105" s="771" t="s">
        <v>186</v>
      </c>
      <c r="F105" s="563"/>
      <c r="G105" s="773" t="s">
        <v>187</v>
      </c>
      <c r="H105" s="774"/>
      <c r="I105" s="563"/>
      <c r="J105" s="771" t="s">
        <v>186</v>
      </c>
      <c r="K105" s="563"/>
      <c r="L105" s="773" t="s">
        <v>188</v>
      </c>
      <c r="M105" s="777"/>
      <c r="N105" s="768" t="s">
        <v>189</v>
      </c>
      <c r="O105" s="564"/>
      <c r="P105" s="568">
        <f>IF(OR(A105="",D105="",I105=""),0,FLOOR(IF(I105&lt;D105,TIME(I105,K105,1)+1,TIME(I105,K105,1))-TIME(D105,F105,0)-TIME(0,O105,0),"0:15"))</f>
        <v>0</v>
      </c>
      <c r="Q105" s="779" t="s">
        <v>290</v>
      </c>
      <c r="R105" s="774"/>
      <c r="S105" s="554"/>
      <c r="T105" s="924" t="s">
        <v>135</v>
      </c>
      <c r="U105" s="760" t="s">
        <v>328</v>
      </c>
      <c r="V105" s="774"/>
      <c r="W105" s="785"/>
      <c r="X105" s="786"/>
      <c r="Y105" s="17"/>
      <c r="AA105" s="17"/>
      <c r="AD105" s="196"/>
      <c r="AE105" s="197"/>
      <c r="AF105" s="17"/>
      <c r="AG105" s="17"/>
    </row>
    <row r="106" spans="1:41" ht="14.25" customHeight="1" x14ac:dyDescent="0.15">
      <c r="A106" s="863"/>
      <c r="B106" s="864"/>
      <c r="C106" s="923"/>
      <c r="D106" s="565"/>
      <c r="E106" s="772"/>
      <c r="F106" s="565"/>
      <c r="G106" s="775"/>
      <c r="H106" s="776"/>
      <c r="I106" s="565"/>
      <c r="J106" s="772"/>
      <c r="K106" s="565"/>
      <c r="L106" s="775"/>
      <c r="M106" s="778"/>
      <c r="N106" s="769"/>
      <c r="O106" s="566"/>
      <c r="P106" s="569">
        <f>IF(OR(A105="",D106="",I106=""),0,FLOOR(IF(I106&lt;D106,TIME(I106,K106,1)+1,TIME(I106,K106,1))-TIME(D106,F106,0)-TIME(0,O106,0),"0:15"))</f>
        <v>0</v>
      </c>
      <c r="Q106" s="762"/>
      <c r="R106" s="776"/>
      <c r="S106" s="553"/>
      <c r="T106" s="925"/>
      <c r="U106" s="762"/>
      <c r="V106" s="776"/>
      <c r="W106" s="766"/>
      <c r="X106" s="767"/>
      <c r="Y106" s="17"/>
      <c r="AA106" s="17"/>
      <c r="AD106" s="196"/>
      <c r="AE106" s="197"/>
      <c r="AF106" s="17"/>
      <c r="AG106" s="17"/>
    </row>
    <row r="107" spans="1:41" ht="20.25" customHeight="1" x14ac:dyDescent="0.15">
      <c r="A107" s="863"/>
      <c r="B107" s="864"/>
      <c r="C107" s="905" t="s">
        <v>330</v>
      </c>
      <c r="D107" s="896"/>
      <c r="E107" s="897"/>
      <c r="F107" s="897"/>
      <c r="G107" s="897"/>
      <c r="H107" s="897"/>
      <c r="I107" s="897"/>
      <c r="J107" s="897"/>
      <c r="K107" s="897"/>
      <c r="L107" s="897"/>
      <c r="M107" s="897"/>
      <c r="N107" s="897"/>
      <c r="O107" s="897"/>
      <c r="P107" s="897"/>
      <c r="Q107" s="897"/>
      <c r="R107" s="897"/>
      <c r="S107" s="897"/>
      <c r="T107" s="897"/>
      <c r="U107" s="897"/>
      <c r="V107" s="897"/>
      <c r="W107" s="897"/>
      <c r="X107" s="898"/>
      <c r="Y107" s="17"/>
      <c r="AA107" s="17"/>
      <c r="AD107" s="196"/>
      <c r="AE107" s="197"/>
      <c r="AF107" s="17"/>
      <c r="AG107" s="17"/>
    </row>
    <row r="108" spans="1:41" ht="20.25" customHeight="1" x14ac:dyDescent="0.15">
      <c r="A108" s="863"/>
      <c r="B108" s="864"/>
      <c r="C108" s="906"/>
      <c r="D108" s="899"/>
      <c r="E108" s="900"/>
      <c r="F108" s="900"/>
      <c r="G108" s="900"/>
      <c r="H108" s="900"/>
      <c r="I108" s="900"/>
      <c r="J108" s="900"/>
      <c r="K108" s="900"/>
      <c r="L108" s="900"/>
      <c r="M108" s="900"/>
      <c r="N108" s="900"/>
      <c r="O108" s="900"/>
      <c r="P108" s="900"/>
      <c r="Q108" s="900"/>
      <c r="R108" s="900"/>
      <c r="S108" s="900"/>
      <c r="T108" s="900"/>
      <c r="U108" s="900"/>
      <c r="V108" s="900"/>
      <c r="W108" s="900"/>
      <c r="X108" s="901"/>
      <c r="Y108" s="17"/>
      <c r="AA108" s="17"/>
      <c r="AD108" s="196"/>
      <c r="AE108" s="197"/>
      <c r="AF108" s="17"/>
      <c r="AG108" s="17"/>
    </row>
    <row r="109" spans="1:41" ht="20.25" customHeight="1" x14ac:dyDescent="0.15">
      <c r="A109" s="865"/>
      <c r="B109" s="866"/>
      <c r="C109" s="907"/>
      <c r="D109" s="902"/>
      <c r="E109" s="903"/>
      <c r="F109" s="903"/>
      <c r="G109" s="903"/>
      <c r="H109" s="903"/>
      <c r="I109" s="903"/>
      <c r="J109" s="903"/>
      <c r="K109" s="903"/>
      <c r="L109" s="903"/>
      <c r="M109" s="903"/>
      <c r="N109" s="903"/>
      <c r="O109" s="903"/>
      <c r="P109" s="903"/>
      <c r="Q109" s="903"/>
      <c r="R109" s="903"/>
      <c r="S109" s="903"/>
      <c r="T109" s="903"/>
      <c r="U109" s="903"/>
      <c r="V109" s="903"/>
      <c r="W109" s="903"/>
      <c r="X109" s="904"/>
      <c r="Y109" s="17"/>
      <c r="AA109" s="17"/>
      <c r="AD109" s="196"/>
      <c r="AE109" s="197"/>
      <c r="AF109" s="17"/>
      <c r="AG109" s="17"/>
    </row>
    <row r="110" spans="1:41" ht="14.25" customHeight="1" x14ac:dyDescent="0.15">
      <c r="A110" s="573"/>
      <c r="B110" s="573"/>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75"/>
      <c r="Y110" s="17"/>
      <c r="AA110" s="17"/>
      <c r="AD110" s="196"/>
      <c r="AE110" s="196"/>
      <c r="AF110" s="17"/>
      <c r="AG110" s="17"/>
      <c r="AK110" s="207"/>
      <c r="AL110" s="217"/>
      <c r="AM110" s="209"/>
      <c r="AO110" s="209"/>
    </row>
    <row r="111" spans="1:41" ht="14.25" customHeight="1" x14ac:dyDescent="0.15">
      <c r="A111" s="574"/>
      <c r="B111" s="574"/>
      <c r="C111" s="592"/>
      <c r="D111" s="592"/>
      <c r="E111" s="592"/>
      <c r="F111" s="592"/>
      <c r="G111" s="592"/>
      <c r="H111" s="592"/>
      <c r="I111" s="592"/>
      <c r="J111" s="592"/>
      <c r="K111" s="592"/>
      <c r="L111" s="592"/>
      <c r="M111" s="592"/>
      <c r="N111" s="592"/>
      <c r="O111" s="592"/>
      <c r="P111" s="592"/>
      <c r="Q111" s="592"/>
      <c r="R111" s="592"/>
      <c r="S111" s="592"/>
      <c r="T111" s="592"/>
      <c r="U111" s="926" t="str">
        <f>IF('10号'!T75="","（ 平成　　年　　月 ）",'10号'!T77)</f>
        <v>（ 平成　　年　　月 ）</v>
      </c>
      <c r="V111" s="926"/>
      <c r="W111" s="926"/>
      <c r="X111" s="926"/>
      <c r="Y111" s="17"/>
      <c r="AA111" s="17"/>
      <c r="AD111" s="196"/>
      <c r="AE111" s="196"/>
      <c r="AF111" s="17"/>
      <c r="AG111" s="17"/>
      <c r="AK111" s="207"/>
      <c r="AL111" s="217"/>
      <c r="AM111" s="209"/>
      <c r="AO111" s="209"/>
    </row>
    <row r="112" spans="1:41" ht="14.25" customHeight="1" x14ac:dyDescent="0.15">
      <c r="A112" s="861" t="s">
        <v>311</v>
      </c>
      <c r="B112" s="862"/>
      <c r="C112" s="867" t="s">
        <v>329</v>
      </c>
      <c r="D112" s="563"/>
      <c r="E112" s="771" t="s">
        <v>186</v>
      </c>
      <c r="F112" s="563"/>
      <c r="G112" s="773" t="s">
        <v>187</v>
      </c>
      <c r="H112" s="774"/>
      <c r="I112" s="563"/>
      <c r="J112" s="771" t="s">
        <v>186</v>
      </c>
      <c r="K112" s="563"/>
      <c r="L112" s="773" t="s">
        <v>188</v>
      </c>
      <c r="M112" s="777"/>
      <c r="N112" s="768" t="s">
        <v>189</v>
      </c>
      <c r="O112" s="564"/>
      <c r="P112" s="568">
        <f>IF(OR(A112="",D112="",I112=""),0,FLOOR(IF(I112&lt;D112,TIME(I112,K112,1)+1,TIME(I112,K112,1))-TIME(D112,F112,0)-TIME(0,O112,0),"0:15"))</f>
        <v>0</v>
      </c>
      <c r="Q112" s="779" t="s">
        <v>290</v>
      </c>
      <c r="R112" s="774"/>
      <c r="S112" s="554"/>
      <c r="T112" s="924" t="s">
        <v>135</v>
      </c>
      <c r="U112" s="760" t="s">
        <v>328</v>
      </c>
      <c r="V112" s="774"/>
      <c r="W112" s="785"/>
      <c r="X112" s="786"/>
      <c r="Y112" s="17"/>
      <c r="AA112" s="17"/>
      <c r="AD112" s="196"/>
      <c r="AE112" s="197"/>
      <c r="AF112" s="17"/>
      <c r="AG112" s="17"/>
    </row>
    <row r="113" spans="1:41" ht="14.25" customHeight="1" x14ac:dyDescent="0.15">
      <c r="A113" s="863"/>
      <c r="B113" s="864"/>
      <c r="C113" s="923"/>
      <c r="D113" s="565"/>
      <c r="E113" s="772"/>
      <c r="F113" s="565"/>
      <c r="G113" s="775"/>
      <c r="H113" s="776"/>
      <c r="I113" s="565"/>
      <c r="J113" s="772"/>
      <c r="K113" s="565"/>
      <c r="L113" s="775"/>
      <c r="M113" s="778"/>
      <c r="N113" s="769"/>
      <c r="O113" s="566"/>
      <c r="P113" s="569">
        <f>IF(OR(A112="",D113="",I113=""),0,FLOOR(IF(I113&lt;D113,TIME(I113,K113,1)+1,TIME(I113,K113,1))-TIME(D113,F113,0)-TIME(0,O113,0),"0:15"))</f>
        <v>0</v>
      </c>
      <c r="Q113" s="762"/>
      <c r="R113" s="776"/>
      <c r="S113" s="553"/>
      <c r="T113" s="925"/>
      <c r="U113" s="762"/>
      <c r="V113" s="776"/>
      <c r="W113" s="766"/>
      <c r="X113" s="767"/>
      <c r="Y113" s="17"/>
      <c r="AA113" s="17"/>
      <c r="AD113" s="196"/>
      <c r="AE113" s="197"/>
      <c r="AF113" s="17"/>
      <c r="AG113" s="17"/>
    </row>
    <row r="114" spans="1:41" ht="20.25" customHeight="1" x14ac:dyDescent="0.15">
      <c r="A114" s="863"/>
      <c r="B114" s="864"/>
      <c r="C114" s="905" t="s">
        <v>330</v>
      </c>
      <c r="D114" s="896"/>
      <c r="E114" s="897"/>
      <c r="F114" s="897"/>
      <c r="G114" s="897"/>
      <c r="H114" s="897"/>
      <c r="I114" s="897"/>
      <c r="J114" s="897"/>
      <c r="K114" s="897"/>
      <c r="L114" s="897"/>
      <c r="M114" s="897"/>
      <c r="N114" s="897"/>
      <c r="O114" s="897"/>
      <c r="P114" s="897"/>
      <c r="Q114" s="897"/>
      <c r="R114" s="897"/>
      <c r="S114" s="897"/>
      <c r="T114" s="897"/>
      <c r="U114" s="897"/>
      <c r="V114" s="897"/>
      <c r="W114" s="897"/>
      <c r="X114" s="898"/>
      <c r="Y114" s="17"/>
      <c r="AA114" s="17"/>
      <c r="AD114" s="196"/>
      <c r="AE114" s="197"/>
      <c r="AF114" s="17"/>
      <c r="AG114" s="17"/>
    </row>
    <row r="115" spans="1:41" ht="20.25" customHeight="1" x14ac:dyDescent="0.15">
      <c r="A115" s="863"/>
      <c r="B115" s="864"/>
      <c r="C115" s="906"/>
      <c r="D115" s="899"/>
      <c r="E115" s="900"/>
      <c r="F115" s="900"/>
      <c r="G115" s="900"/>
      <c r="H115" s="900"/>
      <c r="I115" s="900"/>
      <c r="J115" s="900"/>
      <c r="K115" s="900"/>
      <c r="L115" s="900"/>
      <c r="M115" s="900"/>
      <c r="N115" s="900"/>
      <c r="O115" s="900"/>
      <c r="P115" s="900"/>
      <c r="Q115" s="900"/>
      <c r="R115" s="900"/>
      <c r="S115" s="900"/>
      <c r="T115" s="900"/>
      <c r="U115" s="900"/>
      <c r="V115" s="900"/>
      <c r="W115" s="900"/>
      <c r="X115" s="901"/>
      <c r="Y115" s="17"/>
      <c r="AA115" s="17"/>
      <c r="AD115" s="196"/>
      <c r="AE115" s="197"/>
      <c r="AF115" s="17"/>
      <c r="AG115" s="17"/>
    </row>
    <row r="116" spans="1:41" ht="20.25" customHeight="1" x14ac:dyDescent="0.15">
      <c r="A116" s="865"/>
      <c r="B116" s="866"/>
      <c r="C116" s="907"/>
      <c r="D116" s="902"/>
      <c r="E116" s="903"/>
      <c r="F116" s="903"/>
      <c r="G116" s="903"/>
      <c r="H116" s="903"/>
      <c r="I116" s="903"/>
      <c r="J116" s="903"/>
      <c r="K116" s="903"/>
      <c r="L116" s="903"/>
      <c r="M116" s="903"/>
      <c r="N116" s="903"/>
      <c r="O116" s="903"/>
      <c r="P116" s="903"/>
      <c r="Q116" s="903"/>
      <c r="R116" s="903"/>
      <c r="S116" s="903"/>
      <c r="T116" s="903"/>
      <c r="U116" s="903"/>
      <c r="V116" s="903"/>
      <c r="W116" s="903"/>
      <c r="X116" s="904"/>
      <c r="Y116" s="17"/>
      <c r="AA116" s="17"/>
      <c r="AD116" s="196"/>
      <c r="AE116" s="197"/>
      <c r="AF116" s="17"/>
      <c r="AG116" s="17"/>
    </row>
    <row r="117" spans="1:41" ht="14.25" customHeight="1" x14ac:dyDescent="0.15">
      <c r="A117" s="861" t="s">
        <v>312</v>
      </c>
      <c r="B117" s="862"/>
      <c r="C117" s="867" t="s">
        <v>329</v>
      </c>
      <c r="D117" s="563"/>
      <c r="E117" s="771" t="s">
        <v>186</v>
      </c>
      <c r="F117" s="563"/>
      <c r="G117" s="773" t="s">
        <v>187</v>
      </c>
      <c r="H117" s="774"/>
      <c r="I117" s="563"/>
      <c r="J117" s="771" t="s">
        <v>186</v>
      </c>
      <c r="K117" s="563"/>
      <c r="L117" s="773" t="s">
        <v>188</v>
      </c>
      <c r="M117" s="777"/>
      <c r="N117" s="768" t="s">
        <v>189</v>
      </c>
      <c r="O117" s="564"/>
      <c r="P117" s="568">
        <f>IF(OR(A117="",D117="",I117=""),0,FLOOR(IF(I117&lt;D117,TIME(I117,K117,1)+1,TIME(I117,K117,1))-TIME(D117,F117,0)-TIME(0,O117,0),"0:15"))</f>
        <v>0</v>
      </c>
      <c r="Q117" s="779" t="s">
        <v>290</v>
      </c>
      <c r="R117" s="774"/>
      <c r="S117" s="554"/>
      <c r="T117" s="924" t="s">
        <v>135</v>
      </c>
      <c r="U117" s="760" t="s">
        <v>328</v>
      </c>
      <c r="V117" s="774"/>
      <c r="W117" s="785"/>
      <c r="X117" s="786"/>
      <c r="Y117" s="17"/>
      <c r="AA117" s="17"/>
      <c r="AD117" s="196"/>
      <c r="AE117" s="197"/>
      <c r="AF117" s="17"/>
      <c r="AG117" s="17"/>
    </row>
    <row r="118" spans="1:41" ht="14.25" customHeight="1" x14ac:dyDescent="0.15">
      <c r="A118" s="863"/>
      <c r="B118" s="864"/>
      <c r="C118" s="923"/>
      <c r="D118" s="565"/>
      <c r="E118" s="772"/>
      <c r="F118" s="565"/>
      <c r="G118" s="775"/>
      <c r="H118" s="776"/>
      <c r="I118" s="565"/>
      <c r="J118" s="772"/>
      <c r="K118" s="565"/>
      <c r="L118" s="775"/>
      <c r="M118" s="778"/>
      <c r="N118" s="769"/>
      <c r="O118" s="566"/>
      <c r="P118" s="569">
        <f>IF(OR(A117="",D118="",I118=""),0,FLOOR(IF(I118&lt;D118,TIME(I118,K118,1)+1,TIME(I118,K118,1))-TIME(D118,F118,0)-TIME(0,O118,0),"0:15"))</f>
        <v>0</v>
      </c>
      <c r="Q118" s="762"/>
      <c r="R118" s="776"/>
      <c r="S118" s="553"/>
      <c r="T118" s="925"/>
      <c r="U118" s="762"/>
      <c r="V118" s="776"/>
      <c r="W118" s="766"/>
      <c r="X118" s="767"/>
      <c r="Y118" s="17"/>
      <c r="AA118" s="17"/>
      <c r="AD118" s="196"/>
      <c r="AE118" s="197"/>
      <c r="AF118" s="17"/>
      <c r="AG118" s="17"/>
    </row>
    <row r="119" spans="1:41" ht="20.25" customHeight="1" x14ac:dyDescent="0.15">
      <c r="A119" s="863"/>
      <c r="B119" s="864"/>
      <c r="C119" s="905" t="s">
        <v>330</v>
      </c>
      <c r="D119" s="896"/>
      <c r="E119" s="897"/>
      <c r="F119" s="897"/>
      <c r="G119" s="897"/>
      <c r="H119" s="897"/>
      <c r="I119" s="897"/>
      <c r="J119" s="897"/>
      <c r="K119" s="897"/>
      <c r="L119" s="897"/>
      <c r="M119" s="897"/>
      <c r="N119" s="897"/>
      <c r="O119" s="897"/>
      <c r="P119" s="897"/>
      <c r="Q119" s="897"/>
      <c r="R119" s="897"/>
      <c r="S119" s="897"/>
      <c r="T119" s="897"/>
      <c r="U119" s="897"/>
      <c r="V119" s="897"/>
      <c r="W119" s="897"/>
      <c r="X119" s="898"/>
      <c r="Y119" s="17"/>
      <c r="AA119" s="17"/>
      <c r="AD119" s="196"/>
      <c r="AE119" s="219"/>
      <c r="AF119" s="17"/>
      <c r="AG119" s="17"/>
      <c r="AK119" s="207"/>
      <c r="AL119" s="217"/>
      <c r="AM119" s="209"/>
      <c r="AO119" s="209"/>
    </row>
    <row r="120" spans="1:41" ht="20.25" customHeight="1" x14ac:dyDescent="0.15">
      <c r="A120" s="863"/>
      <c r="B120" s="864"/>
      <c r="C120" s="906"/>
      <c r="D120" s="899"/>
      <c r="E120" s="900"/>
      <c r="F120" s="900"/>
      <c r="G120" s="900"/>
      <c r="H120" s="900"/>
      <c r="I120" s="900"/>
      <c r="J120" s="900"/>
      <c r="K120" s="900"/>
      <c r="L120" s="900"/>
      <c r="M120" s="900"/>
      <c r="N120" s="900"/>
      <c r="O120" s="900"/>
      <c r="P120" s="900"/>
      <c r="Q120" s="900"/>
      <c r="R120" s="900"/>
      <c r="S120" s="900"/>
      <c r="T120" s="900"/>
      <c r="U120" s="900"/>
      <c r="V120" s="900"/>
      <c r="W120" s="900"/>
      <c r="X120" s="901"/>
      <c r="Y120" s="17"/>
      <c r="AA120" s="17"/>
      <c r="AD120" s="196"/>
      <c r="AE120" s="219"/>
      <c r="AF120" s="17"/>
      <c r="AG120" s="17"/>
      <c r="AK120" s="207"/>
      <c r="AL120" s="217"/>
      <c r="AM120" s="209"/>
      <c r="AO120" s="209"/>
    </row>
    <row r="121" spans="1:41" ht="20.25" customHeight="1" x14ac:dyDescent="0.15">
      <c r="A121" s="865"/>
      <c r="B121" s="866"/>
      <c r="C121" s="907"/>
      <c r="D121" s="902"/>
      <c r="E121" s="903"/>
      <c r="F121" s="903"/>
      <c r="G121" s="903"/>
      <c r="H121" s="903"/>
      <c r="I121" s="903"/>
      <c r="J121" s="903"/>
      <c r="K121" s="903"/>
      <c r="L121" s="903"/>
      <c r="M121" s="903"/>
      <c r="N121" s="903"/>
      <c r="O121" s="903"/>
      <c r="P121" s="903"/>
      <c r="Q121" s="903"/>
      <c r="R121" s="903"/>
      <c r="S121" s="903"/>
      <c r="T121" s="903"/>
      <c r="U121" s="903"/>
      <c r="V121" s="903"/>
      <c r="W121" s="903"/>
      <c r="X121" s="904"/>
      <c r="Y121" s="17"/>
      <c r="AA121" s="17"/>
      <c r="AD121" s="196"/>
      <c r="AE121" s="219"/>
      <c r="AF121" s="17"/>
      <c r="AG121" s="17"/>
      <c r="AK121" s="207"/>
      <c r="AL121" s="217"/>
      <c r="AM121" s="209"/>
      <c r="AO121" s="209"/>
    </row>
    <row r="122" spans="1:41" ht="14.25" customHeight="1" x14ac:dyDescent="0.15">
      <c r="A122" s="861" t="s">
        <v>313</v>
      </c>
      <c r="B122" s="862"/>
      <c r="C122" s="867" t="s">
        <v>329</v>
      </c>
      <c r="D122" s="563"/>
      <c r="E122" s="771" t="s">
        <v>186</v>
      </c>
      <c r="F122" s="563"/>
      <c r="G122" s="773" t="s">
        <v>187</v>
      </c>
      <c r="H122" s="774"/>
      <c r="I122" s="563"/>
      <c r="J122" s="771" t="s">
        <v>186</v>
      </c>
      <c r="K122" s="563"/>
      <c r="L122" s="773" t="s">
        <v>188</v>
      </c>
      <c r="M122" s="777"/>
      <c r="N122" s="768" t="s">
        <v>189</v>
      </c>
      <c r="O122" s="564"/>
      <c r="P122" s="568">
        <f>IF(OR(A122="",D122="",I122=""),0,FLOOR(IF(I122&lt;D122,TIME(I122,K122,1)+1,TIME(I122,K122,1))-TIME(D122,F122,0)-TIME(0,O122,0),"0:15"))</f>
        <v>0</v>
      </c>
      <c r="Q122" s="779" t="s">
        <v>290</v>
      </c>
      <c r="R122" s="774"/>
      <c r="S122" s="554"/>
      <c r="T122" s="924" t="s">
        <v>135</v>
      </c>
      <c r="U122" s="760" t="s">
        <v>328</v>
      </c>
      <c r="V122" s="774"/>
      <c r="W122" s="785"/>
      <c r="X122" s="786"/>
      <c r="Y122" s="17"/>
      <c r="AA122" s="17"/>
      <c r="AD122" s="196"/>
      <c r="AE122" s="219"/>
      <c r="AF122" s="17"/>
      <c r="AG122" s="17"/>
      <c r="AK122" s="207"/>
      <c r="AL122" s="217"/>
    </row>
    <row r="123" spans="1:41" ht="14.25" customHeight="1" x14ac:dyDescent="0.15">
      <c r="A123" s="863"/>
      <c r="B123" s="864"/>
      <c r="C123" s="923"/>
      <c r="D123" s="565"/>
      <c r="E123" s="772"/>
      <c r="F123" s="565"/>
      <c r="G123" s="775"/>
      <c r="H123" s="776"/>
      <c r="I123" s="565"/>
      <c r="J123" s="772"/>
      <c r="K123" s="565"/>
      <c r="L123" s="775"/>
      <c r="M123" s="778"/>
      <c r="N123" s="769"/>
      <c r="O123" s="566"/>
      <c r="P123" s="569">
        <f>IF(OR(A122="",D123="",I123=""),0,FLOOR(IF(I123&lt;D123,TIME(I123,K123,1)+1,TIME(I123,K123,1))-TIME(D123,F123,0)-TIME(0,O123,0),"0:15"))</f>
        <v>0</v>
      </c>
      <c r="Q123" s="762"/>
      <c r="R123" s="776"/>
      <c r="S123" s="553"/>
      <c r="T123" s="925"/>
      <c r="U123" s="762"/>
      <c r="V123" s="776"/>
      <c r="W123" s="766"/>
      <c r="X123" s="767"/>
      <c r="Y123" s="17"/>
      <c r="AA123" s="17"/>
      <c r="AD123" s="196"/>
      <c r="AE123" s="219"/>
      <c r="AF123" s="17"/>
      <c r="AG123" s="17"/>
      <c r="AK123" s="207"/>
      <c r="AL123" s="217"/>
    </row>
    <row r="124" spans="1:41" ht="20.25" customHeight="1" x14ac:dyDescent="0.15">
      <c r="A124" s="863"/>
      <c r="B124" s="864"/>
      <c r="C124" s="905" t="s">
        <v>330</v>
      </c>
      <c r="D124" s="896"/>
      <c r="E124" s="897"/>
      <c r="F124" s="897"/>
      <c r="G124" s="897"/>
      <c r="H124" s="897"/>
      <c r="I124" s="897"/>
      <c r="J124" s="897"/>
      <c r="K124" s="897"/>
      <c r="L124" s="897"/>
      <c r="M124" s="897"/>
      <c r="N124" s="897"/>
      <c r="O124" s="897"/>
      <c r="P124" s="897"/>
      <c r="Q124" s="897"/>
      <c r="R124" s="897"/>
      <c r="S124" s="897"/>
      <c r="T124" s="897"/>
      <c r="U124" s="897"/>
      <c r="V124" s="897"/>
      <c r="W124" s="897"/>
      <c r="X124" s="898"/>
      <c r="Y124" s="17"/>
      <c r="AA124" s="17"/>
      <c r="AD124" s="196"/>
      <c r="AE124" s="197"/>
      <c r="AF124" s="17"/>
      <c r="AG124" s="17"/>
      <c r="AL124" s="218"/>
      <c r="AM124" s="209"/>
      <c r="AO124" s="209"/>
    </row>
    <row r="125" spans="1:41" ht="20.25" customHeight="1" x14ac:dyDescent="0.15">
      <c r="A125" s="863"/>
      <c r="B125" s="864"/>
      <c r="C125" s="906"/>
      <c r="D125" s="899"/>
      <c r="E125" s="900"/>
      <c r="F125" s="900"/>
      <c r="G125" s="900"/>
      <c r="H125" s="900"/>
      <c r="I125" s="900"/>
      <c r="J125" s="900"/>
      <c r="K125" s="900"/>
      <c r="L125" s="900"/>
      <c r="M125" s="900"/>
      <c r="N125" s="900"/>
      <c r="O125" s="900"/>
      <c r="P125" s="900"/>
      <c r="Q125" s="900"/>
      <c r="R125" s="900"/>
      <c r="S125" s="900"/>
      <c r="T125" s="900"/>
      <c r="U125" s="900"/>
      <c r="V125" s="900"/>
      <c r="W125" s="900"/>
      <c r="X125" s="901"/>
      <c r="Y125" s="17"/>
      <c r="AA125" s="17"/>
      <c r="AD125" s="196"/>
      <c r="AE125" s="197"/>
      <c r="AF125" s="17"/>
      <c r="AG125" s="17"/>
    </row>
    <row r="126" spans="1:41" ht="20.25" customHeight="1" x14ac:dyDescent="0.15">
      <c r="A126" s="865"/>
      <c r="B126" s="866"/>
      <c r="C126" s="907"/>
      <c r="D126" s="902"/>
      <c r="E126" s="903"/>
      <c r="F126" s="903"/>
      <c r="G126" s="903"/>
      <c r="H126" s="903"/>
      <c r="I126" s="903"/>
      <c r="J126" s="903"/>
      <c r="K126" s="903"/>
      <c r="L126" s="903"/>
      <c r="M126" s="903"/>
      <c r="N126" s="903"/>
      <c r="O126" s="903"/>
      <c r="P126" s="903"/>
      <c r="Q126" s="903"/>
      <c r="R126" s="903"/>
      <c r="S126" s="903"/>
      <c r="T126" s="903"/>
      <c r="U126" s="903"/>
      <c r="V126" s="903"/>
      <c r="W126" s="903"/>
      <c r="X126" s="904"/>
      <c r="Y126" s="17"/>
      <c r="AA126" s="17"/>
      <c r="AD126" s="196"/>
      <c r="AE126" s="197"/>
      <c r="AF126" s="17"/>
      <c r="AG126" s="17"/>
    </row>
    <row r="127" spans="1:41" ht="14.25" customHeight="1" x14ac:dyDescent="0.15">
      <c r="A127" s="861" t="s">
        <v>314</v>
      </c>
      <c r="B127" s="862"/>
      <c r="C127" s="867" t="s">
        <v>329</v>
      </c>
      <c r="D127" s="563"/>
      <c r="E127" s="771" t="s">
        <v>186</v>
      </c>
      <c r="F127" s="563"/>
      <c r="G127" s="773" t="s">
        <v>187</v>
      </c>
      <c r="H127" s="774"/>
      <c r="I127" s="563"/>
      <c r="J127" s="771" t="s">
        <v>186</v>
      </c>
      <c r="K127" s="563"/>
      <c r="L127" s="773" t="s">
        <v>188</v>
      </c>
      <c r="M127" s="777"/>
      <c r="N127" s="768" t="s">
        <v>189</v>
      </c>
      <c r="O127" s="564"/>
      <c r="P127" s="568">
        <f>IF(OR(A127="",D127="",I127=""),0,FLOOR(IF(I127&lt;D127,TIME(I127,K127,1)+1,TIME(I127,K127,1))-TIME(D127,F127,0)-TIME(0,O127,0),"0:15"))</f>
        <v>0</v>
      </c>
      <c r="Q127" s="779" t="s">
        <v>290</v>
      </c>
      <c r="R127" s="774"/>
      <c r="S127" s="554"/>
      <c r="T127" s="924" t="s">
        <v>135</v>
      </c>
      <c r="U127" s="760" t="s">
        <v>328</v>
      </c>
      <c r="V127" s="774"/>
      <c r="W127" s="785"/>
      <c r="X127" s="786"/>
      <c r="Y127" s="17"/>
      <c r="AA127" s="17"/>
      <c r="AD127" s="196"/>
      <c r="AE127" s="197"/>
      <c r="AF127" s="17"/>
      <c r="AG127" s="17"/>
    </row>
    <row r="128" spans="1:41" ht="14.25" customHeight="1" x14ac:dyDescent="0.15">
      <c r="A128" s="863"/>
      <c r="B128" s="864"/>
      <c r="C128" s="923"/>
      <c r="D128" s="565"/>
      <c r="E128" s="772"/>
      <c r="F128" s="565"/>
      <c r="G128" s="775"/>
      <c r="H128" s="776"/>
      <c r="I128" s="565"/>
      <c r="J128" s="772"/>
      <c r="K128" s="565"/>
      <c r="L128" s="775"/>
      <c r="M128" s="778"/>
      <c r="N128" s="769"/>
      <c r="O128" s="566"/>
      <c r="P128" s="569">
        <f>IF(OR(A127="",D128="",I128=""),0,FLOOR(IF(I128&lt;D128,TIME(I128,K128,1)+1,TIME(I128,K128,1))-TIME(D128,F128,0)-TIME(0,O128,0),"0:15"))</f>
        <v>0</v>
      </c>
      <c r="Q128" s="762"/>
      <c r="R128" s="776"/>
      <c r="S128" s="553"/>
      <c r="T128" s="925"/>
      <c r="U128" s="762"/>
      <c r="V128" s="776"/>
      <c r="W128" s="766"/>
      <c r="X128" s="767"/>
      <c r="Y128" s="17"/>
      <c r="AA128" s="17"/>
      <c r="AD128" s="196"/>
      <c r="AE128" s="197"/>
      <c r="AF128" s="17"/>
      <c r="AG128" s="17"/>
    </row>
    <row r="129" spans="1:33" ht="20.25" customHeight="1" x14ac:dyDescent="0.15">
      <c r="A129" s="863"/>
      <c r="B129" s="864"/>
      <c r="C129" s="905" t="s">
        <v>330</v>
      </c>
      <c r="D129" s="896"/>
      <c r="E129" s="897"/>
      <c r="F129" s="897"/>
      <c r="G129" s="897"/>
      <c r="H129" s="897"/>
      <c r="I129" s="897"/>
      <c r="J129" s="897"/>
      <c r="K129" s="897"/>
      <c r="L129" s="897"/>
      <c r="M129" s="897"/>
      <c r="N129" s="897"/>
      <c r="O129" s="897"/>
      <c r="P129" s="897"/>
      <c r="Q129" s="897"/>
      <c r="R129" s="897"/>
      <c r="S129" s="897"/>
      <c r="T129" s="897"/>
      <c r="U129" s="897"/>
      <c r="V129" s="897"/>
      <c r="W129" s="897"/>
      <c r="X129" s="898"/>
      <c r="Y129" s="17"/>
      <c r="AA129" s="17"/>
      <c r="AD129" s="196"/>
      <c r="AE129" s="197"/>
      <c r="AF129" s="17"/>
      <c r="AG129" s="17"/>
    </row>
    <row r="130" spans="1:33" ht="20.25" customHeight="1" x14ac:dyDescent="0.15">
      <c r="A130" s="863"/>
      <c r="B130" s="864"/>
      <c r="C130" s="906"/>
      <c r="D130" s="899"/>
      <c r="E130" s="900"/>
      <c r="F130" s="900"/>
      <c r="G130" s="900"/>
      <c r="H130" s="900"/>
      <c r="I130" s="900"/>
      <c r="J130" s="900"/>
      <c r="K130" s="900"/>
      <c r="L130" s="900"/>
      <c r="M130" s="900"/>
      <c r="N130" s="900"/>
      <c r="O130" s="900"/>
      <c r="P130" s="900"/>
      <c r="Q130" s="900"/>
      <c r="R130" s="900"/>
      <c r="S130" s="900"/>
      <c r="T130" s="900"/>
      <c r="U130" s="900"/>
      <c r="V130" s="900"/>
      <c r="W130" s="900"/>
      <c r="X130" s="901"/>
      <c r="Y130" s="17"/>
      <c r="AA130" s="17"/>
      <c r="AD130" s="196"/>
      <c r="AE130" s="197"/>
      <c r="AF130" s="17"/>
      <c r="AG130" s="17"/>
    </row>
    <row r="131" spans="1:33" ht="20.25" customHeight="1" x14ac:dyDescent="0.15">
      <c r="A131" s="865"/>
      <c r="B131" s="866"/>
      <c r="C131" s="907"/>
      <c r="D131" s="902"/>
      <c r="E131" s="903"/>
      <c r="F131" s="903"/>
      <c r="G131" s="903"/>
      <c r="H131" s="903"/>
      <c r="I131" s="903"/>
      <c r="J131" s="903"/>
      <c r="K131" s="903"/>
      <c r="L131" s="903"/>
      <c r="M131" s="903"/>
      <c r="N131" s="903"/>
      <c r="O131" s="903"/>
      <c r="P131" s="903"/>
      <c r="Q131" s="903"/>
      <c r="R131" s="903"/>
      <c r="S131" s="903"/>
      <c r="T131" s="903"/>
      <c r="U131" s="903"/>
      <c r="V131" s="903"/>
      <c r="W131" s="903"/>
      <c r="X131" s="904"/>
      <c r="Y131" s="17"/>
      <c r="AA131" s="17"/>
      <c r="AD131" s="196"/>
      <c r="AE131" s="197"/>
      <c r="AF131" s="17"/>
      <c r="AG131" s="17"/>
    </row>
    <row r="132" spans="1:33" ht="14.25" customHeight="1" x14ac:dyDescent="0.15">
      <c r="A132" s="861" t="s">
        <v>315</v>
      </c>
      <c r="B132" s="862"/>
      <c r="C132" s="867" t="s">
        <v>329</v>
      </c>
      <c r="D132" s="563"/>
      <c r="E132" s="771" t="s">
        <v>186</v>
      </c>
      <c r="F132" s="563"/>
      <c r="G132" s="773" t="s">
        <v>187</v>
      </c>
      <c r="H132" s="774"/>
      <c r="I132" s="563"/>
      <c r="J132" s="771" t="s">
        <v>186</v>
      </c>
      <c r="K132" s="563"/>
      <c r="L132" s="773" t="s">
        <v>188</v>
      </c>
      <c r="M132" s="777"/>
      <c r="N132" s="768" t="s">
        <v>189</v>
      </c>
      <c r="O132" s="564"/>
      <c r="P132" s="568">
        <f>IF(OR(A132="",D132="",I132=""),0,FLOOR(IF(I132&lt;D132,TIME(I132,K132,1)+1,TIME(I132,K132,1))-TIME(D132,F132,0)-TIME(0,O132,0),"0:15"))</f>
        <v>0</v>
      </c>
      <c r="Q132" s="779" t="s">
        <v>290</v>
      </c>
      <c r="R132" s="774"/>
      <c r="S132" s="554"/>
      <c r="T132" s="924" t="s">
        <v>135</v>
      </c>
      <c r="U132" s="760" t="s">
        <v>328</v>
      </c>
      <c r="V132" s="774"/>
      <c r="W132" s="785"/>
      <c r="X132" s="786"/>
      <c r="Y132" s="17"/>
      <c r="AA132" s="17"/>
      <c r="AD132" s="196"/>
      <c r="AE132" s="197"/>
      <c r="AF132" s="17"/>
      <c r="AG132" s="17"/>
    </row>
    <row r="133" spans="1:33" ht="14.25" customHeight="1" x14ac:dyDescent="0.15">
      <c r="A133" s="863"/>
      <c r="B133" s="864"/>
      <c r="C133" s="923"/>
      <c r="D133" s="565"/>
      <c r="E133" s="772"/>
      <c r="F133" s="565"/>
      <c r="G133" s="775"/>
      <c r="H133" s="776"/>
      <c r="I133" s="565"/>
      <c r="J133" s="772"/>
      <c r="K133" s="565"/>
      <c r="L133" s="775"/>
      <c r="M133" s="778"/>
      <c r="N133" s="769"/>
      <c r="O133" s="566"/>
      <c r="P133" s="569">
        <f>IF(OR(A132="",D133="",I133=""),0,FLOOR(IF(I133&lt;D133,TIME(I133,K133,1)+1,TIME(I133,K133,1))-TIME(D133,F133,0)-TIME(0,O133,0),"0:15"))</f>
        <v>0</v>
      </c>
      <c r="Q133" s="762"/>
      <c r="R133" s="776"/>
      <c r="S133" s="553"/>
      <c r="T133" s="925"/>
      <c r="U133" s="762"/>
      <c r="V133" s="776"/>
      <c r="W133" s="766"/>
      <c r="X133" s="767"/>
      <c r="Y133" s="17"/>
      <c r="AA133" s="17"/>
      <c r="AD133" s="196"/>
      <c r="AE133" s="197"/>
      <c r="AF133" s="17"/>
      <c r="AG133" s="17"/>
    </row>
    <row r="134" spans="1:33" ht="20.25" customHeight="1" x14ac:dyDescent="0.15">
      <c r="A134" s="863"/>
      <c r="B134" s="864"/>
      <c r="C134" s="905" t="s">
        <v>330</v>
      </c>
      <c r="D134" s="896"/>
      <c r="E134" s="897"/>
      <c r="F134" s="897"/>
      <c r="G134" s="897"/>
      <c r="H134" s="897"/>
      <c r="I134" s="897"/>
      <c r="J134" s="897"/>
      <c r="K134" s="897"/>
      <c r="L134" s="897"/>
      <c r="M134" s="897"/>
      <c r="N134" s="897"/>
      <c r="O134" s="897"/>
      <c r="P134" s="897"/>
      <c r="Q134" s="897"/>
      <c r="R134" s="897"/>
      <c r="S134" s="897"/>
      <c r="T134" s="897"/>
      <c r="U134" s="897"/>
      <c r="V134" s="897"/>
      <c r="W134" s="897"/>
      <c r="X134" s="898"/>
      <c r="Y134" s="17"/>
      <c r="AA134" s="17"/>
      <c r="AD134" s="196"/>
      <c r="AE134" s="197"/>
      <c r="AF134" s="17"/>
      <c r="AG134" s="17"/>
    </row>
    <row r="135" spans="1:33" ht="20.25" customHeight="1" x14ac:dyDescent="0.15">
      <c r="A135" s="863"/>
      <c r="B135" s="864"/>
      <c r="C135" s="906"/>
      <c r="D135" s="899"/>
      <c r="E135" s="900"/>
      <c r="F135" s="900"/>
      <c r="G135" s="900"/>
      <c r="H135" s="900"/>
      <c r="I135" s="900"/>
      <c r="J135" s="900"/>
      <c r="K135" s="900"/>
      <c r="L135" s="900"/>
      <c r="M135" s="900"/>
      <c r="N135" s="900"/>
      <c r="O135" s="900"/>
      <c r="P135" s="900"/>
      <c r="Q135" s="900"/>
      <c r="R135" s="900"/>
      <c r="S135" s="900"/>
      <c r="T135" s="900"/>
      <c r="U135" s="900"/>
      <c r="V135" s="900"/>
      <c r="W135" s="900"/>
      <c r="X135" s="901"/>
      <c r="Y135" s="17"/>
      <c r="AA135" s="17"/>
      <c r="AD135" s="196"/>
      <c r="AE135" s="197"/>
      <c r="AF135" s="17"/>
      <c r="AG135" s="17"/>
    </row>
    <row r="136" spans="1:33" ht="20.25" customHeight="1" x14ac:dyDescent="0.15">
      <c r="A136" s="865"/>
      <c r="B136" s="866"/>
      <c r="C136" s="907"/>
      <c r="D136" s="902"/>
      <c r="E136" s="903"/>
      <c r="F136" s="903"/>
      <c r="G136" s="903"/>
      <c r="H136" s="903"/>
      <c r="I136" s="903"/>
      <c r="J136" s="903"/>
      <c r="K136" s="903"/>
      <c r="L136" s="903"/>
      <c r="M136" s="903"/>
      <c r="N136" s="903"/>
      <c r="O136" s="903"/>
      <c r="P136" s="903"/>
      <c r="Q136" s="903"/>
      <c r="R136" s="903"/>
      <c r="S136" s="903"/>
      <c r="T136" s="903"/>
      <c r="U136" s="903"/>
      <c r="V136" s="903"/>
      <c r="W136" s="903"/>
      <c r="X136" s="904"/>
      <c r="Y136" s="17"/>
      <c r="AA136" s="17"/>
      <c r="AD136" s="196"/>
      <c r="AE136" s="197"/>
      <c r="AF136" s="17"/>
      <c r="AG136" s="17"/>
    </row>
    <row r="137" spans="1:33" ht="14.25" customHeight="1" x14ac:dyDescent="0.15">
      <c r="A137" s="861" t="s">
        <v>316</v>
      </c>
      <c r="B137" s="862"/>
      <c r="C137" s="867" t="s">
        <v>329</v>
      </c>
      <c r="D137" s="563"/>
      <c r="E137" s="771" t="s">
        <v>186</v>
      </c>
      <c r="F137" s="563"/>
      <c r="G137" s="773" t="s">
        <v>187</v>
      </c>
      <c r="H137" s="774"/>
      <c r="I137" s="563"/>
      <c r="J137" s="771" t="s">
        <v>186</v>
      </c>
      <c r="K137" s="563"/>
      <c r="L137" s="773" t="s">
        <v>188</v>
      </c>
      <c r="M137" s="777"/>
      <c r="N137" s="768" t="s">
        <v>189</v>
      </c>
      <c r="O137" s="564"/>
      <c r="P137" s="568">
        <f>IF(OR(A137="",D137="",I137=""),0,FLOOR(IF(I137&lt;D137,TIME(I137,K137,1)+1,TIME(I137,K137,1))-TIME(D137,F137,0)-TIME(0,O137,0),"0:15"))</f>
        <v>0</v>
      </c>
      <c r="Q137" s="779" t="s">
        <v>290</v>
      </c>
      <c r="R137" s="774"/>
      <c r="S137" s="554"/>
      <c r="T137" s="924" t="s">
        <v>135</v>
      </c>
      <c r="U137" s="760" t="s">
        <v>328</v>
      </c>
      <c r="V137" s="774"/>
      <c r="W137" s="785"/>
      <c r="X137" s="786"/>
      <c r="Y137" s="17"/>
      <c r="AA137" s="17"/>
      <c r="AD137" s="196"/>
      <c r="AE137" s="197"/>
      <c r="AF137" s="17"/>
      <c r="AG137" s="17"/>
    </row>
    <row r="138" spans="1:33" ht="14.25" customHeight="1" x14ac:dyDescent="0.15">
      <c r="A138" s="863"/>
      <c r="B138" s="864"/>
      <c r="C138" s="923"/>
      <c r="D138" s="565"/>
      <c r="E138" s="772"/>
      <c r="F138" s="565"/>
      <c r="G138" s="775"/>
      <c r="H138" s="776"/>
      <c r="I138" s="565"/>
      <c r="J138" s="772"/>
      <c r="K138" s="565"/>
      <c r="L138" s="775"/>
      <c r="M138" s="778"/>
      <c r="N138" s="769"/>
      <c r="O138" s="566"/>
      <c r="P138" s="569">
        <f>IF(OR(A137="",D138="",I138=""),0,FLOOR(IF(I138&lt;D138,TIME(I138,K138,1)+1,TIME(I138,K138,1))-TIME(D138,F138,0)-TIME(0,O138,0),"0:15"))</f>
        <v>0</v>
      </c>
      <c r="Q138" s="762"/>
      <c r="R138" s="776"/>
      <c r="S138" s="553"/>
      <c r="T138" s="925"/>
      <c r="U138" s="762"/>
      <c r="V138" s="776"/>
      <c r="W138" s="766"/>
      <c r="X138" s="767"/>
      <c r="Y138" s="17"/>
      <c r="AA138" s="17"/>
      <c r="AD138" s="196"/>
      <c r="AE138" s="197"/>
      <c r="AF138" s="17"/>
      <c r="AG138" s="17"/>
    </row>
    <row r="139" spans="1:33" ht="20.25" customHeight="1" x14ac:dyDescent="0.15">
      <c r="A139" s="863"/>
      <c r="B139" s="864"/>
      <c r="C139" s="905" t="s">
        <v>330</v>
      </c>
      <c r="D139" s="896"/>
      <c r="E139" s="897"/>
      <c r="F139" s="897"/>
      <c r="G139" s="897"/>
      <c r="H139" s="897"/>
      <c r="I139" s="897"/>
      <c r="J139" s="897"/>
      <c r="K139" s="897"/>
      <c r="L139" s="897"/>
      <c r="M139" s="897"/>
      <c r="N139" s="897"/>
      <c r="O139" s="897"/>
      <c r="P139" s="897"/>
      <c r="Q139" s="897"/>
      <c r="R139" s="897"/>
      <c r="S139" s="897"/>
      <c r="T139" s="897"/>
      <c r="U139" s="897"/>
      <c r="V139" s="897"/>
      <c r="W139" s="897"/>
      <c r="X139" s="898"/>
      <c r="Y139" s="17"/>
      <c r="AA139" s="17"/>
      <c r="AD139" s="196"/>
      <c r="AE139" s="197"/>
      <c r="AF139" s="17"/>
      <c r="AG139" s="17"/>
    </row>
    <row r="140" spans="1:33" ht="20.25" customHeight="1" x14ac:dyDescent="0.15">
      <c r="A140" s="863"/>
      <c r="B140" s="864"/>
      <c r="C140" s="906"/>
      <c r="D140" s="899"/>
      <c r="E140" s="900"/>
      <c r="F140" s="900"/>
      <c r="G140" s="900"/>
      <c r="H140" s="900"/>
      <c r="I140" s="900"/>
      <c r="J140" s="900"/>
      <c r="K140" s="900"/>
      <c r="L140" s="900"/>
      <c r="M140" s="900"/>
      <c r="N140" s="900"/>
      <c r="O140" s="900"/>
      <c r="P140" s="900"/>
      <c r="Q140" s="900"/>
      <c r="R140" s="900"/>
      <c r="S140" s="900"/>
      <c r="T140" s="900"/>
      <c r="U140" s="900"/>
      <c r="V140" s="900"/>
      <c r="W140" s="900"/>
      <c r="X140" s="901"/>
      <c r="Y140" s="17"/>
      <c r="AA140" s="17"/>
      <c r="AD140" s="196"/>
      <c r="AE140" s="197"/>
      <c r="AF140" s="17"/>
      <c r="AG140" s="17"/>
    </row>
    <row r="141" spans="1:33" ht="20.25" customHeight="1" x14ac:dyDescent="0.15">
      <c r="A141" s="865"/>
      <c r="B141" s="866"/>
      <c r="C141" s="907"/>
      <c r="D141" s="902"/>
      <c r="E141" s="903"/>
      <c r="F141" s="903"/>
      <c r="G141" s="903"/>
      <c r="H141" s="903"/>
      <c r="I141" s="903"/>
      <c r="J141" s="903"/>
      <c r="K141" s="903"/>
      <c r="L141" s="903"/>
      <c r="M141" s="903"/>
      <c r="N141" s="903"/>
      <c r="O141" s="903"/>
      <c r="P141" s="903"/>
      <c r="Q141" s="903"/>
      <c r="R141" s="903"/>
      <c r="S141" s="903"/>
      <c r="T141" s="903"/>
      <c r="U141" s="903"/>
      <c r="V141" s="903"/>
      <c r="W141" s="903"/>
      <c r="X141" s="904"/>
      <c r="Y141" s="17"/>
      <c r="AA141" s="17"/>
      <c r="AD141" s="196"/>
      <c r="AE141" s="197"/>
      <c r="AF141" s="17"/>
      <c r="AG141" s="17"/>
    </row>
    <row r="142" spans="1:33" ht="14.25" customHeight="1" x14ac:dyDescent="0.15">
      <c r="A142" s="861" t="s">
        <v>317</v>
      </c>
      <c r="B142" s="862"/>
      <c r="C142" s="867" t="s">
        <v>329</v>
      </c>
      <c r="D142" s="563"/>
      <c r="E142" s="771" t="s">
        <v>186</v>
      </c>
      <c r="F142" s="563"/>
      <c r="G142" s="773" t="s">
        <v>187</v>
      </c>
      <c r="H142" s="774"/>
      <c r="I142" s="563"/>
      <c r="J142" s="771" t="s">
        <v>186</v>
      </c>
      <c r="K142" s="563"/>
      <c r="L142" s="773" t="s">
        <v>188</v>
      </c>
      <c r="M142" s="777"/>
      <c r="N142" s="768" t="s">
        <v>189</v>
      </c>
      <c r="O142" s="564"/>
      <c r="P142" s="568">
        <f>IF(OR(A142="",D142="",I142=""),0,FLOOR(IF(I142&lt;D142,TIME(I142,K142,1)+1,TIME(I142,K142,1))-TIME(D142,F142,0)-TIME(0,O142,0),"0:15"))</f>
        <v>0</v>
      </c>
      <c r="Q142" s="779" t="s">
        <v>290</v>
      </c>
      <c r="R142" s="774"/>
      <c r="S142" s="554"/>
      <c r="T142" s="924" t="s">
        <v>135</v>
      </c>
      <c r="U142" s="760" t="s">
        <v>328</v>
      </c>
      <c r="V142" s="774"/>
      <c r="W142" s="785"/>
      <c r="X142" s="786"/>
      <c r="Y142" s="17"/>
      <c r="AA142" s="17"/>
      <c r="AD142" s="196"/>
      <c r="AE142" s="197"/>
      <c r="AF142" s="17"/>
      <c r="AG142" s="17"/>
    </row>
    <row r="143" spans="1:33" ht="14.25" customHeight="1" x14ac:dyDescent="0.15">
      <c r="A143" s="863"/>
      <c r="B143" s="864"/>
      <c r="C143" s="923"/>
      <c r="D143" s="565"/>
      <c r="E143" s="772"/>
      <c r="F143" s="565"/>
      <c r="G143" s="775"/>
      <c r="H143" s="776"/>
      <c r="I143" s="565"/>
      <c r="J143" s="772"/>
      <c r="K143" s="565"/>
      <c r="L143" s="775"/>
      <c r="M143" s="778"/>
      <c r="N143" s="769"/>
      <c r="O143" s="566"/>
      <c r="P143" s="569">
        <f>IF(OR(A142="",D143="",I143=""),0,FLOOR(IF(I143&lt;D143,TIME(I143,K143,1)+1,TIME(I143,K143,1))-TIME(D143,F143,0)-TIME(0,O143,0),"0:15"))</f>
        <v>0</v>
      </c>
      <c r="Q143" s="762"/>
      <c r="R143" s="776"/>
      <c r="S143" s="553"/>
      <c r="T143" s="925"/>
      <c r="U143" s="762"/>
      <c r="V143" s="776"/>
      <c r="W143" s="766"/>
      <c r="X143" s="767"/>
      <c r="Y143" s="17"/>
      <c r="AA143" s="17"/>
      <c r="AD143" s="196"/>
      <c r="AE143" s="197"/>
      <c r="AF143" s="17"/>
      <c r="AG143" s="17"/>
    </row>
    <row r="144" spans="1:33" ht="20.25" customHeight="1" x14ac:dyDescent="0.15">
      <c r="A144" s="863"/>
      <c r="B144" s="864"/>
      <c r="C144" s="905" t="s">
        <v>330</v>
      </c>
      <c r="D144" s="896"/>
      <c r="E144" s="897"/>
      <c r="F144" s="897"/>
      <c r="G144" s="897"/>
      <c r="H144" s="897"/>
      <c r="I144" s="897"/>
      <c r="J144" s="897"/>
      <c r="K144" s="897"/>
      <c r="L144" s="897"/>
      <c r="M144" s="897"/>
      <c r="N144" s="897"/>
      <c r="O144" s="897"/>
      <c r="P144" s="897"/>
      <c r="Q144" s="897"/>
      <c r="R144" s="897"/>
      <c r="S144" s="897"/>
      <c r="T144" s="897"/>
      <c r="U144" s="897"/>
      <c r="V144" s="897"/>
      <c r="W144" s="897"/>
      <c r="X144" s="898"/>
      <c r="Y144" s="17"/>
      <c r="AA144" s="17"/>
      <c r="AD144" s="196"/>
      <c r="AE144" s="197"/>
      <c r="AF144" s="17"/>
      <c r="AG144" s="17"/>
    </row>
    <row r="145" spans="1:41" ht="20.25" customHeight="1" x14ac:dyDescent="0.15">
      <c r="A145" s="863"/>
      <c r="B145" s="864"/>
      <c r="C145" s="906"/>
      <c r="D145" s="899"/>
      <c r="E145" s="900"/>
      <c r="F145" s="900"/>
      <c r="G145" s="900"/>
      <c r="H145" s="900"/>
      <c r="I145" s="900"/>
      <c r="J145" s="900"/>
      <c r="K145" s="900"/>
      <c r="L145" s="900"/>
      <c r="M145" s="900"/>
      <c r="N145" s="900"/>
      <c r="O145" s="900"/>
      <c r="P145" s="900"/>
      <c r="Q145" s="900"/>
      <c r="R145" s="900"/>
      <c r="S145" s="900"/>
      <c r="T145" s="900"/>
      <c r="U145" s="900"/>
      <c r="V145" s="900"/>
      <c r="W145" s="900"/>
      <c r="X145" s="901"/>
      <c r="Y145" s="17"/>
      <c r="AA145" s="17"/>
      <c r="AD145" s="196"/>
      <c r="AE145" s="197"/>
      <c r="AF145" s="17"/>
      <c r="AG145" s="17"/>
    </row>
    <row r="146" spans="1:41" ht="20.25" customHeight="1" x14ac:dyDescent="0.15">
      <c r="A146" s="865"/>
      <c r="B146" s="866"/>
      <c r="C146" s="907"/>
      <c r="D146" s="902"/>
      <c r="E146" s="903"/>
      <c r="F146" s="903"/>
      <c r="G146" s="903"/>
      <c r="H146" s="903"/>
      <c r="I146" s="903"/>
      <c r="J146" s="903"/>
      <c r="K146" s="903"/>
      <c r="L146" s="903"/>
      <c r="M146" s="903"/>
      <c r="N146" s="903"/>
      <c r="O146" s="903"/>
      <c r="P146" s="903"/>
      <c r="Q146" s="903"/>
      <c r="R146" s="903"/>
      <c r="S146" s="903"/>
      <c r="T146" s="903"/>
      <c r="U146" s="903"/>
      <c r="V146" s="903"/>
      <c r="W146" s="903"/>
      <c r="X146" s="904"/>
      <c r="Y146" s="17"/>
      <c r="AA146" s="17"/>
      <c r="AD146" s="196"/>
      <c r="AE146" s="197"/>
      <c r="AF146" s="17"/>
      <c r="AG146" s="17"/>
    </row>
    <row r="147" spans="1:41" ht="14.25" customHeight="1" x14ac:dyDescent="0.15">
      <c r="A147" s="861" t="s">
        <v>318</v>
      </c>
      <c r="B147" s="862"/>
      <c r="C147" s="867" t="s">
        <v>329</v>
      </c>
      <c r="D147" s="563"/>
      <c r="E147" s="771" t="s">
        <v>186</v>
      </c>
      <c r="F147" s="563"/>
      <c r="G147" s="773" t="s">
        <v>187</v>
      </c>
      <c r="H147" s="774"/>
      <c r="I147" s="563"/>
      <c r="J147" s="771" t="s">
        <v>186</v>
      </c>
      <c r="K147" s="563"/>
      <c r="L147" s="773" t="s">
        <v>188</v>
      </c>
      <c r="M147" s="777"/>
      <c r="N147" s="867" t="s">
        <v>189</v>
      </c>
      <c r="O147" s="564"/>
      <c r="P147" s="568">
        <f>IF(OR(A147="",D147="",I147=""),0,FLOOR(IF(I147&lt;D147,TIME(I147,K147,1)+1,TIME(I147,K147,1))-TIME(D147,F147,0)-TIME(0,O147,0),"0:15"))</f>
        <v>0</v>
      </c>
      <c r="Q147" s="779" t="s">
        <v>290</v>
      </c>
      <c r="R147" s="774"/>
      <c r="S147" s="554"/>
      <c r="T147" s="933" t="s">
        <v>135</v>
      </c>
      <c r="U147" s="760" t="s">
        <v>328</v>
      </c>
      <c r="V147" s="774"/>
      <c r="W147" s="785"/>
      <c r="X147" s="786"/>
      <c r="Y147" s="17"/>
      <c r="AA147" s="17"/>
      <c r="AD147" s="196"/>
      <c r="AE147" s="197"/>
      <c r="AF147" s="17"/>
      <c r="AG147" s="17"/>
    </row>
    <row r="148" spans="1:41" ht="14.25" customHeight="1" x14ac:dyDescent="0.15">
      <c r="A148" s="863"/>
      <c r="B148" s="864"/>
      <c r="C148" s="923"/>
      <c r="D148" s="565"/>
      <c r="E148" s="772"/>
      <c r="F148" s="565"/>
      <c r="G148" s="775"/>
      <c r="H148" s="776"/>
      <c r="I148" s="565"/>
      <c r="J148" s="772"/>
      <c r="K148" s="565"/>
      <c r="L148" s="775"/>
      <c r="M148" s="778"/>
      <c r="N148" s="868"/>
      <c r="O148" s="566"/>
      <c r="P148" s="569">
        <f>IF(OR(A147="",D148="",I148=""),0,FLOOR(IF(I148&lt;D148,TIME(I148,K148,1)+1,TIME(I148,K148,1))-TIME(D148,F148,0)-TIME(0,O148,0),"0:15"))</f>
        <v>0</v>
      </c>
      <c r="Q148" s="762"/>
      <c r="R148" s="776"/>
      <c r="S148" s="553"/>
      <c r="T148" s="934"/>
      <c r="U148" s="762"/>
      <c r="V148" s="776"/>
      <c r="W148" s="766"/>
      <c r="X148" s="767"/>
      <c r="Y148" s="17"/>
      <c r="AA148" s="17"/>
      <c r="AD148" s="196"/>
      <c r="AE148" s="197"/>
      <c r="AF148" s="17"/>
      <c r="AG148" s="17"/>
    </row>
    <row r="149" spans="1:41" ht="20.25" customHeight="1" x14ac:dyDescent="0.15">
      <c r="A149" s="863"/>
      <c r="B149" s="864"/>
      <c r="C149" s="905" t="s">
        <v>330</v>
      </c>
      <c r="D149" s="896"/>
      <c r="E149" s="897"/>
      <c r="F149" s="897"/>
      <c r="G149" s="897"/>
      <c r="H149" s="897"/>
      <c r="I149" s="897"/>
      <c r="J149" s="897"/>
      <c r="K149" s="897"/>
      <c r="L149" s="897"/>
      <c r="M149" s="897"/>
      <c r="N149" s="897"/>
      <c r="O149" s="897"/>
      <c r="P149" s="897"/>
      <c r="Q149" s="897"/>
      <c r="R149" s="897"/>
      <c r="S149" s="897"/>
      <c r="T149" s="897"/>
      <c r="U149" s="897"/>
      <c r="V149" s="897"/>
      <c r="W149" s="897"/>
      <c r="X149" s="898"/>
      <c r="Y149" s="17"/>
      <c r="AA149" s="17"/>
      <c r="AD149" s="196"/>
      <c r="AE149" s="197"/>
      <c r="AF149" s="17"/>
      <c r="AG149" s="17"/>
    </row>
    <row r="150" spans="1:41" ht="20.25" customHeight="1" x14ac:dyDescent="0.15">
      <c r="A150" s="863"/>
      <c r="B150" s="864"/>
      <c r="C150" s="906"/>
      <c r="D150" s="899"/>
      <c r="E150" s="900"/>
      <c r="F150" s="900"/>
      <c r="G150" s="900"/>
      <c r="H150" s="900"/>
      <c r="I150" s="900"/>
      <c r="J150" s="900"/>
      <c r="K150" s="900"/>
      <c r="L150" s="900"/>
      <c r="M150" s="900"/>
      <c r="N150" s="900"/>
      <c r="O150" s="900"/>
      <c r="P150" s="900"/>
      <c r="Q150" s="900"/>
      <c r="R150" s="900"/>
      <c r="S150" s="900"/>
      <c r="T150" s="900"/>
      <c r="U150" s="900"/>
      <c r="V150" s="900"/>
      <c r="W150" s="900"/>
      <c r="X150" s="901"/>
      <c r="Y150" s="17"/>
      <c r="AA150" s="17"/>
      <c r="AD150" s="196"/>
      <c r="AE150" s="197"/>
      <c r="AF150" s="17"/>
      <c r="AG150" s="17"/>
    </row>
    <row r="151" spans="1:41" ht="20.25" customHeight="1" x14ac:dyDescent="0.15">
      <c r="A151" s="865"/>
      <c r="B151" s="866"/>
      <c r="C151" s="907"/>
      <c r="D151" s="902"/>
      <c r="E151" s="903"/>
      <c r="F151" s="903"/>
      <c r="G151" s="903"/>
      <c r="H151" s="903"/>
      <c r="I151" s="903"/>
      <c r="J151" s="903"/>
      <c r="K151" s="903"/>
      <c r="L151" s="903"/>
      <c r="M151" s="903"/>
      <c r="N151" s="903"/>
      <c r="O151" s="903"/>
      <c r="P151" s="903"/>
      <c r="Q151" s="903"/>
      <c r="R151" s="903"/>
      <c r="S151" s="903"/>
      <c r="T151" s="903"/>
      <c r="U151" s="903"/>
      <c r="V151" s="903"/>
      <c r="W151" s="903"/>
      <c r="X151" s="904"/>
      <c r="Y151" s="17"/>
      <c r="AA151" s="17"/>
      <c r="AD151" s="196"/>
      <c r="AE151" s="197"/>
      <c r="AF151" s="17"/>
      <c r="AG151" s="17"/>
    </row>
    <row r="152" spans="1:41" ht="14.25" customHeight="1" x14ac:dyDescent="0.15">
      <c r="A152" s="861" t="s">
        <v>319</v>
      </c>
      <c r="B152" s="862"/>
      <c r="C152" s="867" t="s">
        <v>329</v>
      </c>
      <c r="D152" s="563"/>
      <c r="E152" s="771" t="s">
        <v>186</v>
      </c>
      <c r="F152" s="563"/>
      <c r="G152" s="773" t="s">
        <v>187</v>
      </c>
      <c r="H152" s="774"/>
      <c r="I152" s="563"/>
      <c r="J152" s="771" t="s">
        <v>186</v>
      </c>
      <c r="K152" s="563"/>
      <c r="L152" s="773" t="s">
        <v>188</v>
      </c>
      <c r="M152" s="777"/>
      <c r="N152" s="867" t="s">
        <v>189</v>
      </c>
      <c r="O152" s="564"/>
      <c r="P152" s="568">
        <f>IF(OR(A152="",D152="",I152=""),0,FLOOR(IF(I152&lt;D152,TIME(I152,K152,1)+1,TIME(I152,K152,1))-TIME(D152,F152,0)-TIME(0,O152,0),"0:15"))</f>
        <v>0</v>
      </c>
      <c r="Q152" s="779" t="s">
        <v>290</v>
      </c>
      <c r="R152" s="774"/>
      <c r="S152" s="554"/>
      <c r="T152" s="924" t="s">
        <v>135</v>
      </c>
      <c r="U152" s="760" t="s">
        <v>328</v>
      </c>
      <c r="V152" s="774"/>
      <c r="W152" s="785"/>
      <c r="X152" s="786"/>
      <c r="Y152" s="17"/>
      <c r="AA152" s="17"/>
      <c r="AD152" s="196"/>
      <c r="AE152" s="197"/>
      <c r="AF152" s="17"/>
      <c r="AG152" s="17"/>
    </row>
    <row r="153" spans="1:41" ht="14.25" customHeight="1" x14ac:dyDescent="0.15">
      <c r="A153" s="863"/>
      <c r="B153" s="864"/>
      <c r="C153" s="923"/>
      <c r="D153" s="565"/>
      <c r="E153" s="772"/>
      <c r="F153" s="565"/>
      <c r="G153" s="775"/>
      <c r="H153" s="776"/>
      <c r="I153" s="565"/>
      <c r="J153" s="772"/>
      <c r="K153" s="565"/>
      <c r="L153" s="775"/>
      <c r="M153" s="778"/>
      <c r="N153" s="868"/>
      <c r="O153" s="566"/>
      <c r="P153" s="569">
        <f>IF(OR(A152="",D153="",I153=""),0,FLOOR(IF(I153&lt;D153,TIME(I153,K153,1)+1,TIME(I153,K153,1))-TIME(D153,F153,0)-TIME(0,O153,0),"0:15"))</f>
        <v>0</v>
      </c>
      <c r="Q153" s="762"/>
      <c r="R153" s="776"/>
      <c r="S153" s="553"/>
      <c r="T153" s="925"/>
      <c r="U153" s="762"/>
      <c r="V153" s="776"/>
      <c r="W153" s="766"/>
      <c r="X153" s="767"/>
      <c r="Y153" s="17"/>
      <c r="AA153" s="17"/>
      <c r="AD153" s="196"/>
      <c r="AE153" s="197"/>
      <c r="AF153" s="17"/>
      <c r="AG153" s="17"/>
    </row>
    <row r="154" spans="1:41" ht="20.25" customHeight="1" x14ac:dyDescent="0.15">
      <c r="A154" s="863"/>
      <c r="B154" s="864"/>
      <c r="C154" s="905" t="s">
        <v>330</v>
      </c>
      <c r="D154" s="896"/>
      <c r="E154" s="897"/>
      <c r="F154" s="897"/>
      <c r="G154" s="897"/>
      <c r="H154" s="897"/>
      <c r="I154" s="897"/>
      <c r="J154" s="897"/>
      <c r="K154" s="897"/>
      <c r="L154" s="897"/>
      <c r="M154" s="897"/>
      <c r="N154" s="897"/>
      <c r="O154" s="897"/>
      <c r="P154" s="897"/>
      <c r="Q154" s="897"/>
      <c r="R154" s="897"/>
      <c r="S154" s="897"/>
      <c r="T154" s="897"/>
      <c r="U154" s="897"/>
      <c r="V154" s="897"/>
      <c r="W154" s="897"/>
      <c r="X154" s="898"/>
      <c r="Y154" s="17"/>
      <c r="AA154" s="17"/>
      <c r="AD154" s="196"/>
      <c r="AE154" s="203"/>
      <c r="AF154" s="17"/>
      <c r="AG154" s="17"/>
      <c r="AK154" s="207"/>
      <c r="AL154" s="217"/>
      <c r="AM154" s="209"/>
      <c r="AO154" s="209"/>
    </row>
    <row r="155" spans="1:41" ht="20.25" customHeight="1" x14ac:dyDescent="0.15">
      <c r="A155" s="863"/>
      <c r="B155" s="864"/>
      <c r="C155" s="906"/>
      <c r="D155" s="899"/>
      <c r="E155" s="900"/>
      <c r="F155" s="900"/>
      <c r="G155" s="900"/>
      <c r="H155" s="900"/>
      <c r="I155" s="900"/>
      <c r="J155" s="900"/>
      <c r="K155" s="900"/>
      <c r="L155" s="900"/>
      <c r="M155" s="900"/>
      <c r="N155" s="900"/>
      <c r="O155" s="900"/>
      <c r="P155" s="900"/>
      <c r="Q155" s="900"/>
      <c r="R155" s="900"/>
      <c r="S155" s="900"/>
      <c r="T155" s="900"/>
      <c r="U155" s="900"/>
      <c r="V155" s="900"/>
      <c r="W155" s="900"/>
      <c r="X155" s="901"/>
      <c r="Y155" s="17"/>
      <c r="AA155" s="17"/>
      <c r="AD155" s="196"/>
      <c r="AE155" s="203"/>
      <c r="AF155" s="17"/>
      <c r="AG155" s="17"/>
      <c r="AK155" s="207"/>
      <c r="AL155" s="217"/>
      <c r="AM155" s="209"/>
      <c r="AO155" s="209"/>
    </row>
    <row r="156" spans="1:41" ht="20.25" customHeight="1" x14ac:dyDescent="0.15">
      <c r="A156" s="865"/>
      <c r="B156" s="866"/>
      <c r="C156" s="907"/>
      <c r="D156" s="902"/>
      <c r="E156" s="903"/>
      <c r="F156" s="903"/>
      <c r="G156" s="903"/>
      <c r="H156" s="903"/>
      <c r="I156" s="903"/>
      <c r="J156" s="903"/>
      <c r="K156" s="903"/>
      <c r="L156" s="903"/>
      <c r="M156" s="903"/>
      <c r="N156" s="903"/>
      <c r="O156" s="903"/>
      <c r="P156" s="903"/>
      <c r="Q156" s="903"/>
      <c r="R156" s="903"/>
      <c r="S156" s="903"/>
      <c r="T156" s="903"/>
      <c r="U156" s="903"/>
      <c r="V156" s="903"/>
      <c r="W156" s="903"/>
      <c r="X156" s="904"/>
      <c r="Y156" s="17"/>
      <c r="AA156" s="17"/>
      <c r="AD156" s="196"/>
      <c r="AE156" s="203"/>
      <c r="AF156" s="17"/>
      <c r="AG156" s="17"/>
      <c r="AK156" s="207"/>
      <c r="AL156" s="217"/>
      <c r="AM156" s="209"/>
      <c r="AO156" s="209"/>
    </row>
    <row r="157" spans="1:41" ht="14.25" customHeight="1" x14ac:dyDescent="0.15">
      <c r="A157" s="861" t="s">
        <v>320</v>
      </c>
      <c r="B157" s="862"/>
      <c r="C157" s="867" t="s">
        <v>329</v>
      </c>
      <c r="D157" s="563"/>
      <c r="E157" s="771" t="s">
        <v>186</v>
      </c>
      <c r="F157" s="563"/>
      <c r="G157" s="773" t="s">
        <v>187</v>
      </c>
      <c r="H157" s="774"/>
      <c r="I157" s="563"/>
      <c r="J157" s="771" t="s">
        <v>186</v>
      </c>
      <c r="K157" s="563"/>
      <c r="L157" s="773" t="s">
        <v>188</v>
      </c>
      <c r="M157" s="777"/>
      <c r="N157" s="768" t="s">
        <v>189</v>
      </c>
      <c r="O157" s="564"/>
      <c r="P157" s="568">
        <f>IF(OR(A157="",D157="",I157=""),0,FLOOR(IF(I157&lt;D157,TIME(I157,K157,1)+1,TIME(I157,K157,1))-TIME(D157,F157,0)-TIME(0,O157,0),"0:15"))</f>
        <v>0</v>
      </c>
      <c r="Q157" s="779" t="s">
        <v>290</v>
      </c>
      <c r="R157" s="774"/>
      <c r="S157" s="554"/>
      <c r="T157" s="924" t="s">
        <v>135</v>
      </c>
      <c r="U157" s="760" t="s">
        <v>328</v>
      </c>
      <c r="V157" s="774"/>
      <c r="W157" s="785"/>
      <c r="X157" s="786"/>
      <c r="Y157" s="17"/>
      <c r="AA157" s="17"/>
      <c r="AD157" s="196"/>
      <c r="AE157" s="203"/>
      <c r="AF157" s="17"/>
      <c r="AG157" s="17"/>
      <c r="AK157" s="207"/>
      <c r="AL157" s="217"/>
    </row>
    <row r="158" spans="1:41" ht="14.25" customHeight="1" x14ac:dyDescent="0.15">
      <c r="A158" s="863"/>
      <c r="B158" s="864"/>
      <c r="C158" s="923"/>
      <c r="D158" s="565"/>
      <c r="E158" s="772"/>
      <c r="F158" s="565"/>
      <c r="G158" s="775"/>
      <c r="H158" s="776"/>
      <c r="I158" s="565"/>
      <c r="J158" s="772"/>
      <c r="K158" s="565"/>
      <c r="L158" s="775"/>
      <c r="M158" s="778"/>
      <c r="N158" s="769"/>
      <c r="O158" s="566"/>
      <c r="P158" s="569">
        <f>IF(OR(A157="",D158="",I158=""),0,FLOOR(IF(I158&lt;D158,TIME(I158,K158,1)+1,TIME(I158,K158,1))-TIME(D158,F158,0)-TIME(0,O158,0),"0:15"))</f>
        <v>0</v>
      </c>
      <c r="Q158" s="762"/>
      <c r="R158" s="776"/>
      <c r="S158" s="553"/>
      <c r="T158" s="925"/>
      <c r="U158" s="762"/>
      <c r="V158" s="776"/>
      <c r="W158" s="766"/>
      <c r="X158" s="767"/>
      <c r="Y158" s="17"/>
      <c r="AA158" s="17"/>
      <c r="AD158" s="196"/>
      <c r="AE158" s="203"/>
      <c r="AF158" s="17"/>
      <c r="AG158" s="17"/>
      <c r="AK158" s="207"/>
      <c r="AL158" s="217"/>
    </row>
    <row r="159" spans="1:41" ht="20.25" customHeight="1" x14ac:dyDescent="0.15">
      <c r="A159" s="863"/>
      <c r="B159" s="864"/>
      <c r="C159" s="905" t="s">
        <v>330</v>
      </c>
      <c r="D159" s="896"/>
      <c r="E159" s="897"/>
      <c r="F159" s="897"/>
      <c r="G159" s="897"/>
      <c r="H159" s="897"/>
      <c r="I159" s="897"/>
      <c r="J159" s="897"/>
      <c r="K159" s="897"/>
      <c r="L159" s="897"/>
      <c r="M159" s="897"/>
      <c r="N159" s="897"/>
      <c r="O159" s="897"/>
      <c r="P159" s="897"/>
      <c r="Q159" s="897"/>
      <c r="R159" s="897"/>
      <c r="S159" s="897"/>
      <c r="T159" s="897"/>
      <c r="U159" s="897"/>
      <c r="V159" s="897"/>
      <c r="W159" s="897"/>
      <c r="X159" s="898"/>
      <c r="Y159" s="17"/>
      <c r="AA159" s="17"/>
      <c r="AD159" s="196"/>
      <c r="AE159" s="197"/>
      <c r="AF159" s="17"/>
      <c r="AG159" s="17"/>
      <c r="AL159" s="218"/>
      <c r="AM159" s="209"/>
      <c r="AO159" s="209"/>
    </row>
    <row r="160" spans="1:41" ht="20.25" customHeight="1" x14ac:dyDescent="0.15">
      <c r="A160" s="863"/>
      <c r="B160" s="864"/>
      <c r="C160" s="906"/>
      <c r="D160" s="899"/>
      <c r="E160" s="900"/>
      <c r="F160" s="900"/>
      <c r="G160" s="900"/>
      <c r="H160" s="900"/>
      <c r="I160" s="900"/>
      <c r="J160" s="900"/>
      <c r="K160" s="900"/>
      <c r="L160" s="900"/>
      <c r="M160" s="900"/>
      <c r="N160" s="900"/>
      <c r="O160" s="900"/>
      <c r="P160" s="900"/>
      <c r="Q160" s="900"/>
      <c r="R160" s="900"/>
      <c r="S160" s="900"/>
      <c r="T160" s="900"/>
      <c r="U160" s="900"/>
      <c r="V160" s="900"/>
      <c r="W160" s="900"/>
      <c r="X160" s="901"/>
      <c r="Y160" s="17"/>
      <c r="AA160" s="17"/>
      <c r="AD160" s="196"/>
      <c r="AE160" s="197"/>
      <c r="AF160" s="17"/>
      <c r="AG160" s="17"/>
    </row>
    <row r="161" spans="1:33" ht="20.25" customHeight="1" x14ac:dyDescent="0.15">
      <c r="A161" s="865"/>
      <c r="B161" s="866"/>
      <c r="C161" s="907"/>
      <c r="D161" s="902"/>
      <c r="E161" s="903"/>
      <c r="F161" s="903"/>
      <c r="G161" s="903"/>
      <c r="H161" s="903"/>
      <c r="I161" s="903"/>
      <c r="J161" s="903"/>
      <c r="K161" s="903"/>
      <c r="L161" s="903"/>
      <c r="M161" s="903"/>
      <c r="N161" s="903"/>
      <c r="O161" s="903"/>
      <c r="P161" s="903"/>
      <c r="Q161" s="903"/>
      <c r="R161" s="903"/>
      <c r="S161" s="903"/>
      <c r="T161" s="903"/>
      <c r="U161" s="903"/>
      <c r="V161" s="903"/>
      <c r="W161" s="903"/>
      <c r="X161" s="904"/>
      <c r="Y161" s="17"/>
      <c r="AA161" s="17"/>
      <c r="AD161" s="196"/>
      <c r="AE161" s="197"/>
      <c r="AF161" s="17"/>
      <c r="AG161" s="17"/>
    </row>
    <row r="162" spans="1:33" ht="14.25" customHeight="1" x14ac:dyDescent="0.15">
      <c r="A162" s="861" t="s">
        <v>321</v>
      </c>
      <c r="B162" s="862"/>
      <c r="C162" s="867" t="s">
        <v>329</v>
      </c>
      <c r="D162" s="563"/>
      <c r="E162" s="771" t="s">
        <v>186</v>
      </c>
      <c r="F162" s="563"/>
      <c r="G162" s="773" t="s">
        <v>187</v>
      </c>
      <c r="H162" s="774"/>
      <c r="I162" s="563"/>
      <c r="J162" s="771" t="s">
        <v>186</v>
      </c>
      <c r="K162" s="563"/>
      <c r="L162" s="773" t="s">
        <v>188</v>
      </c>
      <c r="M162" s="777"/>
      <c r="N162" s="768" t="s">
        <v>189</v>
      </c>
      <c r="O162" s="564"/>
      <c r="P162" s="568">
        <f>IF(OR(A162="",D162="",I162=""),0,FLOOR(IF(I162&lt;D162,TIME(I162,K162,1)+1,TIME(I162,K162,1))-TIME(D162,F162,0)-TIME(0,O162,0),"0:15"))</f>
        <v>0</v>
      </c>
      <c r="Q162" s="779" t="s">
        <v>290</v>
      </c>
      <c r="R162" s="774"/>
      <c r="S162" s="554"/>
      <c r="T162" s="924" t="s">
        <v>135</v>
      </c>
      <c r="U162" s="760" t="s">
        <v>328</v>
      </c>
      <c r="V162" s="774"/>
      <c r="W162" s="785"/>
      <c r="X162" s="786"/>
      <c r="Y162" s="17"/>
      <c r="AA162" s="17"/>
      <c r="AD162" s="196"/>
      <c r="AE162" s="197"/>
      <c r="AF162" s="17"/>
      <c r="AG162" s="17"/>
    </row>
    <row r="163" spans="1:33" ht="14.25" customHeight="1" x14ac:dyDescent="0.15">
      <c r="A163" s="863"/>
      <c r="B163" s="864"/>
      <c r="C163" s="923"/>
      <c r="D163" s="565"/>
      <c r="E163" s="772"/>
      <c r="F163" s="565"/>
      <c r="G163" s="775"/>
      <c r="H163" s="776"/>
      <c r="I163" s="565"/>
      <c r="J163" s="772"/>
      <c r="K163" s="565"/>
      <c r="L163" s="775"/>
      <c r="M163" s="778"/>
      <c r="N163" s="769"/>
      <c r="O163" s="566"/>
      <c r="P163" s="569">
        <f>IF(OR(A162="",D163="",I163=""),0,FLOOR(IF(I163&lt;D163,TIME(I163,K163,1)+1,TIME(I163,K163,1))-TIME(D163,F163,0)-TIME(0,O163,0),"0:15"))</f>
        <v>0</v>
      </c>
      <c r="Q163" s="762"/>
      <c r="R163" s="776"/>
      <c r="S163" s="553"/>
      <c r="T163" s="925"/>
      <c r="U163" s="762"/>
      <c r="V163" s="776"/>
      <c r="W163" s="766"/>
      <c r="X163" s="767"/>
      <c r="Y163" s="17"/>
      <c r="AA163" s="17"/>
      <c r="AD163" s="196"/>
      <c r="AE163" s="197"/>
      <c r="AF163" s="17"/>
      <c r="AG163" s="17"/>
    </row>
    <row r="164" spans="1:33" ht="20.25" customHeight="1" x14ac:dyDescent="0.15">
      <c r="A164" s="863"/>
      <c r="B164" s="864"/>
      <c r="C164" s="905" t="s">
        <v>330</v>
      </c>
      <c r="D164" s="896"/>
      <c r="E164" s="897"/>
      <c r="F164" s="897"/>
      <c r="G164" s="897"/>
      <c r="H164" s="897"/>
      <c r="I164" s="897"/>
      <c r="J164" s="897"/>
      <c r="K164" s="897"/>
      <c r="L164" s="897"/>
      <c r="M164" s="897"/>
      <c r="N164" s="897"/>
      <c r="O164" s="897"/>
      <c r="P164" s="897"/>
      <c r="Q164" s="897"/>
      <c r="R164" s="897"/>
      <c r="S164" s="897"/>
      <c r="T164" s="897"/>
      <c r="U164" s="897"/>
      <c r="V164" s="897"/>
      <c r="W164" s="897"/>
      <c r="X164" s="898"/>
      <c r="Y164" s="17"/>
      <c r="AA164" s="17"/>
      <c r="AD164" s="196"/>
      <c r="AE164" s="197"/>
      <c r="AF164" s="17"/>
      <c r="AG164" s="17"/>
    </row>
    <row r="165" spans="1:33" ht="20.25" customHeight="1" x14ac:dyDescent="0.15">
      <c r="A165" s="863"/>
      <c r="B165" s="864"/>
      <c r="C165" s="906"/>
      <c r="D165" s="899"/>
      <c r="E165" s="900"/>
      <c r="F165" s="900"/>
      <c r="G165" s="900"/>
      <c r="H165" s="900"/>
      <c r="I165" s="900"/>
      <c r="J165" s="900"/>
      <c r="K165" s="900"/>
      <c r="L165" s="900"/>
      <c r="M165" s="900"/>
      <c r="N165" s="900"/>
      <c r="O165" s="900"/>
      <c r="P165" s="900"/>
      <c r="Q165" s="900"/>
      <c r="R165" s="900"/>
      <c r="S165" s="900"/>
      <c r="T165" s="900"/>
      <c r="U165" s="900"/>
      <c r="V165" s="900"/>
      <c r="W165" s="900"/>
      <c r="X165" s="901"/>
      <c r="Y165" s="17"/>
      <c r="AA165" s="17"/>
      <c r="AD165" s="196"/>
      <c r="AE165" s="197"/>
      <c r="AF165" s="17"/>
      <c r="AG165" s="17"/>
    </row>
    <row r="166" spans="1:33" ht="20.25" customHeight="1" x14ac:dyDescent="0.15">
      <c r="A166" s="865"/>
      <c r="B166" s="866"/>
      <c r="C166" s="907"/>
      <c r="D166" s="902"/>
      <c r="E166" s="903"/>
      <c r="F166" s="903"/>
      <c r="G166" s="903"/>
      <c r="H166" s="903"/>
      <c r="I166" s="903"/>
      <c r="J166" s="903"/>
      <c r="K166" s="903"/>
      <c r="L166" s="903"/>
      <c r="M166" s="903"/>
      <c r="N166" s="903"/>
      <c r="O166" s="903"/>
      <c r="P166" s="903"/>
      <c r="Q166" s="903"/>
      <c r="R166" s="903"/>
      <c r="S166" s="903"/>
      <c r="T166" s="903"/>
      <c r="U166" s="903"/>
      <c r="V166" s="903"/>
      <c r="W166" s="903"/>
      <c r="X166" s="904"/>
      <c r="Y166" s="17"/>
      <c r="AA166" s="17"/>
      <c r="AD166" s="196"/>
      <c r="AE166" s="197"/>
      <c r="AF166" s="17"/>
      <c r="AG166" s="17"/>
    </row>
    <row r="167" spans="1:33" ht="18" customHeight="1" x14ac:dyDescent="0.1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7"/>
      <c r="AA167" s="17"/>
      <c r="AD167" s="196"/>
      <c r="AE167" s="197"/>
      <c r="AF167" s="17"/>
      <c r="AG167" s="17"/>
    </row>
    <row r="168" spans="1:33" ht="27.75" customHeight="1" x14ac:dyDescent="0.15">
      <c r="A168" s="152" t="s">
        <v>287</v>
      </c>
      <c r="B168" s="152"/>
      <c r="C168" s="152"/>
      <c r="D168" s="152"/>
      <c r="E168" s="152"/>
      <c r="F168" s="152"/>
      <c r="G168" s="152"/>
      <c r="H168" s="152"/>
      <c r="I168" s="152"/>
      <c r="J168" s="152"/>
      <c r="K168" s="152"/>
      <c r="L168" s="600" t="str">
        <f>IF(J5="","平成　　年　　月分",J5)</f>
        <v>（ 平成　　年　　月 ）</v>
      </c>
      <c r="M168" s="152"/>
      <c r="N168" s="599"/>
      <c r="O168" s="152"/>
      <c r="P168" s="152"/>
      <c r="Q168" s="601" t="str">
        <f>IF('10号'!$E$20="","",'10号'!$E$20)</f>
        <v/>
      </c>
      <c r="R168" s="599"/>
      <c r="S168" s="599"/>
      <c r="T168" s="599"/>
      <c r="U168" s="599"/>
      <c r="V168" s="599"/>
      <c r="W168" s="152"/>
      <c r="X168" s="152"/>
      <c r="Y168" s="17"/>
      <c r="AA168" s="17"/>
      <c r="AD168" s="196"/>
      <c r="AE168" s="197"/>
      <c r="AF168" s="17"/>
      <c r="AG168" s="17"/>
    </row>
    <row r="169" spans="1:33" ht="87.75" customHeight="1" x14ac:dyDescent="0.15">
      <c r="A169" s="883"/>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5"/>
      <c r="Y169" s="17"/>
      <c r="AA169" s="17"/>
      <c r="AD169" s="196"/>
      <c r="AE169" s="197"/>
      <c r="AF169" s="17"/>
      <c r="AG169" s="17"/>
    </row>
    <row r="170" spans="1:33" ht="18" customHeight="1" x14ac:dyDescent="0.15">
      <c r="A170" s="152" t="s">
        <v>288</v>
      </c>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7"/>
      <c r="AA170" s="17"/>
      <c r="AD170" s="196"/>
      <c r="AE170" s="197"/>
      <c r="AF170" s="17"/>
      <c r="AG170" s="17"/>
    </row>
    <row r="171" spans="1:33" ht="90" customHeight="1" x14ac:dyDescent="0.15">
      <c r="A171" s="883"/>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5"/>
      <c r="Y171" s="17"/>
      <c r="AA171" s="17"/>
      <c r="AD171" s="196"/>
      <c r="AE171" s="197"/>
      <c r="AF171" s="17"/>
      <c r="AG171" s="17"/>
    </row>
    <row r="172" spans="1:33" ht="18" customHeight="1" x14ac:dyDescent="0.15">
      <c r="A172" s="9"/>
      <c r="B172" s="552" t="s">
        <v>149</v>
      </c>
      <c r="C172" s="139">
        <f>IF(SUMIF($S8:$S163,1,$P8:$P163)=0,0,SUMIF($S8:$S163,1,$P8:$P163))</f>
        <v>0</v>
      </c>
      <c r="D172" s="805">
        <f>IF(C172=0,0,C172*2400*24)</f>
        <v>0</v>
      </c>
      <c r="E172" s="805"/>
      <c r="F172" s="292"/>
      <c r="G172" s="9"/>
      <c r="H172" s="9"/>
      <c r="I172" s="9"/>
      <c r="J172" s="9"/>
      <c r="K172" s="9"/>
      <c r="L172" s="9"/>
      <c r="M172" s="9"/>
      <c r="N172" s="9"/>
      <c r="O172" s="9"/>
      <c r="P172" s="9"/>
      <c r="Q172" s="9"/>
      <c r="R172" s="9"/>
      <c r="S172" s="9"/>
      <c r="T172" s="9"/>
      <c r="U172" s="9"/>
      <c r="V172" s="9"/>
      <c r="W172" s="9"/>
      <c r="X172" s="9"/>
      <c r="Y172" s="17"/>
      <c r="AA172" s="17"/>
      <c r="AD172" s="196"/>
      <c r="AE172" s="197"/>
      <c r="AF172" s="17"/>
      <c r="AG172" s="17"/>
    </row>
    <row r="173" spans="1:33" ht="18" customHeight="1" x14ac:dyDescent="0.15">
      <c r="A173" s="9"/>
      <c r="B173" s="552" t="s">
        <v>150</v>
      </c>
      <c r="C173" s="139">
        <f>IF(SUMIF($S8:$S163,2,$P8:$P163)=0,0,SUMIF($S8:$S163,2,$P8:$P163))</f>
        <v>0</v>
      </c>
      <c r="D173" s="806">
        <f>IF(C173=0,0,C173*1200*24)</f>
        <v>0</v>
      </c>
      <c r="E173" s="806"/>
      <c r="F173" s="9"/>
      <c r="G173" s="9" t="s">
        <v>191</v>
      </c>
      <c r="H173" s="9"/>
      <c r="J173" s="9"/>
      <c r="K173" s="115"/>
      <c r="L173" s="116"/>
      <c r="M173" s="116"/>
      <c r="N173" s="121"/>
      <c r="O173" s="121"/>
      <c r="P173" s="121"/>
      <c r="Q173" s="593"/>
      <c r="R173" s="115"/>
      <c r="S173" s="115"/>
      <c r="T173" s="115"/>
      <c r="U173" s="115"/>
      <c r="V173" s="115"/>
      <c r="W173" s="115"/>
      <c r="X173" s="115"/>
      <c r="Y173" s="17"/>
      <c r="AA173" s="17"/>
      <c r="AD173" s="196"/>
      <c r="AE173" s="197"/>
      <c r="AF173" s="17"/>
      <c r="AG173" s="17"/>
    </row>
    <row r="174" spans="1:33" ht="18" customHeight="1" x14ac:dyDescent="0.15">
      <c r="A174" s="9"/>
      <c r="B174" s="552" t="s">
        <v>151</v>
      </c>
      <c r="C174" s="139">
        <f>IF(SUMIF($S8:$S163,3,$P8:$P163)=0,0,SUMIF($S8:$S163,3,$P8:$P163))</f>
        <v>0</v>
      </c>
      <c r="D174" s="806">
        <f>IF(C174=0,0,C174*800*24)</f>
        <v>0</v>
      </c>
      <c r="E174" s="806"/>
      <c r="F174" s="9"/>
      <c r="G174" s="9"/>
      <c r="H174" s="9"/>
      <c r="I174" s="561"/>
      <c r="J174" s="561"/>
      <c r="K174" s="593"/>
      <c r="L174" s="561"/>
      <c r="M174" s="561"/>
      <c r="N174" s="561"/>
      <c r="O174" s="561"/>
      <c r="P174" s="9"/>
      <c r="Q174" s="115"/>
      <c r="R174" s="115"/>
      <c r="S174" s="115"/>
      <c r="T174" s="115"/>
      <c r="U174" s="115"/>
      <c r="V174" s="115"/>
      <c r="W174" s="115"/>
      <c r="X174" s="115"/>
      <c r="Y174" s="17"/>
      <c r="AA174" s="17"/>
      <c r="AD174" s="196"/>
      <c r="AE174" s="197"/>
      <c r="AF174" s="17"/>
      <c r="AG174" s="17"/>
    </row>
    <row r="175" spans="1:33" ht="18" customHeight="1" x14ac:dyDescent="0.15">
      <c r="A175" s="9"/>
      <c r="B175" s="6"/>
      <c r="C175" s="139">
        <f>SUM(C172:C174)</f>
        <v>0</v>
      </c>
      <c r="D175" s="806">
        <f>SUM(D172:D174)</f>
        <v>0</v>
      </c>
      <c r="E175" s="807"/>
      <c r="F175" s="9"/>
      <c r="G175" s="9" t="s">
        <v>190</v>
      </c>
      <c r="H175" s="9"/>
      <c r="I175" s="17"/>
      <c r="J175" s="9"/>
      <c r="K175" s="115"/>
      <c r="L175" s="116"/>
      <c r="M175" s="116"/>
      <c r="N175" s="602"/>
      <c r="O175" s="121"/>
      <c r="P175" s="121"/>
      <c r="Q175" s="593"/>
      <c r="R175" s="121"/>
      <c r="S175" s="121"/>
      <c r="T175" s="116"/>
      <c r="U175" s="116"/>
      <c r="V175" s="116"/>
      <c r="W175" s="116"/>
      <c r="X175" s="116"/>
      <c r="Y175" s="567"/>
      <c r="AA175" s="17"/>
      <c r="AD175" s="196"/>
      <c r="AE175" s="197"/>
      <c r="AF175" s="17"/>
      <c r="AG175" s="17"/>
    </row>
    <row r="176" spans="1:33" ht="18" customHeight="1" x14ac:dyDescent="0.15">
      <c r="A176" s="9"/>
      <c r="B176" s="6"/>
      <c r="C176" s="139"/>
      <c r="D176" s="594"/>
      <c r="E176" s="596"/>
      <c r="F176" s="9"/>
      <c r="G176" s="9"/>
      <c r="H176" s="9"/>
      <c r="I176" s="595"/>
      <c r="J176" s="595"/>
      <c r="K176" s="593"/>
      <c r="L176" s="595"/>
      <c r="M176" s="595"/>
      <c r="O176" s="595"/>
      <c r="P176" s="593"/>
      <c r="Q176" s="593"/>
      <c r="R176" s="593"/>
      <c r="S176" s="115"/>
      <c r="T176" s="115"/>
      <c r="U176" s="115"/>
      <c r="V176" s="115"/>
      <c r="W176" s="115"/>
      <c r="X176" s="115"/>
      <c r="Y176" s="567"/>
      <c r="AA176" s="17"/>
      <c r="AD176" s="196"/>
      <c r="AE176" s="197"/>
      <c r="AF176" s="17"/>
      <c r="AG176" s="17"/>
    </row>
    <row r="177" spans="1:33" ht="18" customHeight="1" x14ac:dyDescent="0.15">
      <c r="A177" s="9"/>
      <c r="B177" s="6"/>
      <c r="C177" s="139"/>
      <c r="D177" s="594"/>
      <c r="E177" s="596"/>
      <c r="F177" s="9"/>
      <c r="G177" s="9"/>
      <c r="H177" s="9"/>
      <c r="I177" s="595"/>
      <c r="J177" s="595"/>
      <c r="K177" s="593"/>
      <c r="L177" s="121"/>
      <c r="M177" s="121"/>
      <c r="N177" s="121"/>
      <c r="O177" s="121"/>
      <c r="P177" s="121"/>
      <c r="Q177" s="593"/>
      <c r="R177" s="121"/>
      <c r="S177" s="116"/>
      <c r="T177" s="116"/>
      <c r="U177" s="116"/>
      <c r="V177" s="116"/>
      <c r="W177" s="116"/>
      <c r="X177" s="116"/>
      <c r="Y177" s="567"/>
      <c r="AA177" s="17"/>
      <c r="AD177" s="196"/>
      <c r="AE177" s="197"/>
      <c r="AF177" s="17"/>
      <c r="AG177" s="17"/>
    </row>
    <row r="178" spans="1:33" s="192" customFormat="1" ht="21.75" customHeight="1" x14ac:dyDescent="0.15">
      <c r="A178" s="115"/>
      <c r="B178" s="115"/>
      <c r="C178" s="115"/>
      <c r="D178" s="115"/>
      <c r="E178" s="115"/>
      <c r="F178" s="115"/>
      <c r="G178" s="115" t="s">
        <v>289</v>
      </c>
      <c r="H178" s="115"/>
      <c r="I178" s="117"/>
      <c r="J178" s="117"/>
      <c r="K178" s="117"/>
      <c r="L178" s="117"/>
      <c r="M178" s="117"/>
      <c r="N178" s="117"/>
      <c r="O178" s="115"/>
      <c r="P178" s="115"/>
      <c r="Q178" s="115"/>
      <c r="R178" s="115"/>
      <c r="S178" s="115"/>
      <c r="T178" s="115"/>
      <c r="U178" s="115"/>
      <c r="V178" s="115"/>
      <c r="W178" s="115"/>
      <c r="X178" s="115"/>
      <c r="Y178" s="567"/>
      <c r="Z178" s="17"/>
      <c r="AD178" s="214"/>
      <c r="AE178" s="211"/>
    </row>
    <row r="179" spans="1:33" ht="39.950000000000003" customHeight="1" x14ac:dyDescent="0.15">
      <c r="A179" s="9"/>
      <c r="B179" s="9"/>
      <c r="C179" s="306" t="str">
        <f>IF('10号'!$E$20="","",'10号'!$E$20)</f>
        <v/>
      </c>
      <c r="D179" s="9"/>
      <c r="E179" s="9"/>
      <c r="F179" s="9"/>
      <c r="G179" s="9"/>
      <c r="H179" s="9"/>
      <c r="I179" s="9"/>
      <c r="J179" s="9"/>
      <c r="K179" s="9"/>
      <c r="L179" s="9"/>
      <c r="M179" s="9"/>
      <c r="N179" s="9"/>
      <c r="O179" s="9"/>
      <c r="P179" s="305"/>
      <c r="Q179" s="9"/>
      <c r="R179" s="9"/>
      <c r="S179" s="9"/>
      <c r="T179" s="9"/>
      <c r="U179" s="9"/>
      <c r="V179" s="9"/>
      <c r="W179" s="9"/>
      <c r="X179" s="9"/>
      <c r="Y179" s="115"/>
      <c r="AA179" s="273"/>
    </row>
    <row r="180" spans="1:33" x14ac:dyDescent="0.15">
      <c r="A180" s="800" t="s">
        <v>192</v>
      </c>
      <c r="B180" s="800"/>
      <c r="C180" s="800"/>
      <c r="D180" s="800"/>
      <c r="E180" s="800"/>
      <c r="F180" s="800"/>
      <c r="G180" s="800"/>
      <c r="H180" s="800"/>
      <c r="I180" s="800"/>
      <c r="J180" s="116"/>
      <c r="K180" s="115"/>
      <c r="L180" s="115"/>
      <c r="M180" s="115"/>
      <c r="N180" s="115"/>
      <c r="O180" s="115"/>
      <c r="P180" s="115"/>
      <c r="Q180" s="115"/>
      <c r="R180" s="599"/>
      <c r="S180" s="599"/>
      <c r="T180" s="599"/>
      <c r="U180" s="599"/>
      <c r="V180" s="599"/>
      <c r="W180" s="115"/>
      <c r="X180" s="115"/>
      <c r="Y180" s="117"/>
      <c r="Z180" s="192"/>
      <c r="AA180" s="194"/>
    </row>
    <row r="181" spans="1:33" ht="24.95" customHeight="1" x14ac:dyDescent="0.15">
      <c r="A181" s="797" t="s">
        <v>193</v>
      </c>
      <c r="B181" s="798"/>
      <c r="C181" s="801"/>
      <c r="D181" s="797" t="s">
        <v>194</v>
      </c>
      <c r="E181" s="798"/>
      <c r="F181" s="798"/>
      <c r="G181" s="798"/>
      <c r="H181" s="798"/>
      <c r="I181" s="798"/>
      <c r="J181" s="801"/>
      <c r="K181" s="748" t="s">
        <v>195</v>
      </c>
      <c r="L181" s="803"/>
      <c r="M181" s="803"/>
      <c r="N181" s="803"/>
      <c r="O181" s="920"/>
      <c r="P181" s="748" t="s">
        <v>196</v>
      </c>
      <c r="Q181" s="803"/>
      <c r="R181" s="803"/>
      <c r="S181" s="803"/>
      <c r="T181" s="803"/>
      <c r="U181" s="803"/>
      <c r="V181" s="803"/>
      <c r="W181" s="803"/>
      <c r="X181" s="803"/>
      <c r="Y181" s="920"/>
      <c r="Z181" s="192"/>
      <c r="AA181" s="194"/>
    </row>
    <row r="182" spans="1:33" ht="24.95" customHeight="1" x14ac:dyDescent="0.15">
      <c r="A182" s="799"/>
      <c r="B182" s="800"/>
      <c r="C182" s="802"/>
      <c r="D182" s="799"/>
      <c r="E182" s="800"/>
      <c r="F182" s="800"/>
      <c r="G182" s="800"/>
      <c r="H182" s="800"/>
      <c r="I182" s="800"/>
      <c r="J182" s="802"/>
      <c r="K182" s="750"/>
      <c r="L182" s="804"/>
      <c r="M182" s="804"/>
      <c r="N182" s="804"/>
      <c r="O182" s="921"/>
      <c r="P182" s="750"/>
      <c r="Q182" s="804"/>
      <c r="R182" s="804"/>
      <c r="S182" s="804"/>
      <c r="T182" s="804"/>
      <c r="U182" s="804"/>
      <c r="V182" s="804"/>
      <c r="W182" s="804"/>
      <c r="X182" s="804"/>
      <c r="Y182" s="921"/>
      <c r="Z182" s="192"/>
      <c r="AA182" s="194"/>
    </row>
    <row r="183" spans="1:33" ht="45" customHeight="1" x14ac:dyDescent="0.25">
      <c r="A183" s="837" t="s">
        <v>197</v>
      </c>
      <c r="B183" s="838"/>
      <c r="C183" s="927"/>
      <c r="D183" s="830">
        <f>C172</f>
        <v>0</v>
      </c>
      <c r="E183" s="831"/>
      <c r="F183" s="831"/>
      <c r="G183" s="831"/>
      <c r="H183" s="831"/>
      <c r="I183" s="831"/>
      <c r="J183" s="832"/>
      <c r="K183" s="833" t="s">
        <v>198</v>
      </c>
      <c r="L183" s="834"/>
      <c r="M183" s="834"/>
      <c r="N183" s="834"/>
      <c r="O183" s="928"/>
      <c r="P183" s="835">
        <f>D183*2400*24</f>
        <v>0</v>
      </c>
      <c r="Q183" s="836"/>
      <c r="R183" s="836"/>
      <c r="S183" s="836"/>
      <c r="T183" s="836"/>
      <c r="U183" s="836"/>
      <c r="V183" s="836"/>
      <c r="W183" s="836"/>
      <c r="X183" s="914" t="s">
        <v>136</v>
      </c>
      <c r="Y183" s="915"/>
      <c r="Z183" s="192"/>
      <c r="AA183" s="194"/>
    </row>
    <row r="184" spans="1:33" ht="45" customHeight="1" x14ac:dyDescent="0.25">
      <c r="A184" s="886" t="s">
        <v>199</v>
      </c>
      <c r="B184" s="887"/>
      <c r="C184" s="929"/>
      <c r="D184" s="889">
        <f t="shared" ref="D184:D185" si="0">C173</f>
        <v>0</v>
      </c>
      <c r="E184" s="890"/>
      <c r="F184" s="890"/>
      <c r="G184" s="890"/>
      <c r="H184" s="890"/>
      <c r="I184" s="890"/>
      <c r="J184" s="891"/>
      <c r="K184" s="892" t="s">
        <v>200</v>
      </c>
      <c r="L184" s="893"/>
      <c r="M184" s="893"/>
      <c r="N184" s="893"/>
      <c r="O184" s="930"/>
      <c r="P184" s="795">
        <f>D184*1200*24</f>
        <v>0</v>
      </c>
      <c r="Q184" s="796"/>
      <c r="R184" s="796"/>
      <c r="S184" s="796"/>
      <c r="T184" s="796"/>
      <c r="U184" s="796"/>
      <c r="V184" s="796"/>
      <c r="W184" s="796"/>
      <c r="X184" s="918" t="s">
        <v>136</v>
      </c>
      <c r="Y184" s="919"/>
      <c r="Z184" s="192"/>
      <c r="AA184" s="194"/>
    </row>
    <row r="185" spans="1:33" ht="45" customHeight="1" thickBot="1" x14ac:dyDescent="0.3">
      <c r="A185" s="857" t="s">
        <v>201</v>
      </c>
      <c r="B185" s="858"/>
      <c r="C185" s="931"/>
      <c r="D185" s="839">
        <f t="shared" si="0"/>
        <v>0</v>
      </c>
      <c r="E185" s="840"/>
      <c r="F185" s="840"/>
      <c r="G185" s="840"/>
      <c r="H185" s="840"/>
      <c r="I185" s="840"/>
      <c r="J185" s="841"/>
      <c r="K185" s="842" t="s">
        <v>202</v>
      </c>
      <c r="L185" s="843"/>
      <c r="M185" s="843"/>
      <c r="N185" s="843"/>
      <c r="O185" s="936"/>
      <c r="P185" s="844">
        <f>D185*800*24</f>
        <v>0</v>
      </c>
      <c r="Q185" s="845"/>
      <c r="R185" s="845"/>
      <c r="S185" s="845"/>
      <c r="T185" s="845"/>
      <c r="U185" s="845"/>
      <c r="V185" s="845"/>
      <c r="W185" s="845"/>
      <c r="X185" s="916" t="s">
        <v>136</v>
      </c>
      <c r="Y185" s="917"/>
      <c r="Z185" s="192"/>
      <c r="AA185" s="194"/>
    </row>
    <row r="186" spans="1:33" ht="45" customHeight="1" thickTop="1" x14ac:dyDescent="0.25">
      <c r="A186" s="846" t="s">
        <v>203</v>
      </c>
      <c r="B186" s="847"/>
      <c r="C186" s="932"/>
      <c r="D186" s="848">
        <f>SUM(D183:F185)</f>
        <v>0</v>
      </c>
      <c r="E186" s="849"/>
      <c r="F186" s="849"/>
      <c r="G186" s="849"/>
      <c r="H186" s="849"/>
      <c r="I186" s="849"/>
      <c r="J186" s="850"/>
      <c r="K186" s="851"/>
      <c r="L186" s="852"/>
      <c r="M186" s="852"/>
      <c r="N186" s="852"/>
      <c r="O186" s="935"/>
      <c r="P186" s="853">
        <f>SUM(P183:W185)</f>
        <v>0</v>
      </c>
      <c r="Q186" s="854"/>
      <c r="R186" s="854"/>
      <c r="S186" s="854"/>
      <c r="T186" s="854"/>
      <c r="U186" s="854"/>
      <c r="V186" s="854"/>
      <c r="W186" s="854"/>
      <c r="X186" s="912" t="s">
        <v>136</v>
      </c>
      <c r="Y186" s="913"/>
      <c r="Z186" s="192"/>
    </row>
    <row r="187" spans="1:33" ht="18" customHeight="1" x14ac:dyDescent="0.1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92"/>
      <c r="AA187" s="193"/>
    </row>
    <row r="188" spans="1:33" x14ac:dyDescent="0.15">
      <c r="A188" s="800" t="s">
        <v>204</v>
      </c>
      <c r="B188" s="800"/>
      <c r="C188" s="800"/>
      <c r="D188" s="800"/>
      <c r="E188" s="800"/>
      <c r="F188" s="800"/>
      <c r="G188" s="800" t="s">
        <v>205</v>
      </c>
      <c r="H188" s="800"/>
      <c r="I188" s="800"/>
      <c r="J188" s="800"/>
      <c r="K188" s="800"/>
      <c r="L188" s="800"/>
      <c r="M188" s="800"/>
      <c r="N188" s="800"/>
      <c r="O188" s="800"/>
      <c r="P188" s="800"/>
      <c r="Q188" s="800"/>
      <c r="R188" s="116"/>
      <c r="S188" s="116"/>
      <c r="T188" s="116"/>
      <c r="U188" s="800" t="s">
        <v>206</v>
      </c>
      <c r="V188" s="800"/>
      <c r="W188" s="800"/>
      <c r="X188" s="800"/>
      <c r="Y188" s="800"/>
      <c r="Z188" s="192"/>
      <c r="AA188" s="193"/>
    </row>
    <row r="189" spans="1:33" ht="35.1" customHeight="1" x14ac:dyDescent="0.25">
      <c r="A189" s="826"/>
      <c r="B189" s="827"/>
      <c r="C189" s="827"/>
      <c r="D189" s="118" t="s">
        <v>104</v>
      </c>
      <c r="E189" s="894" t="s">
        <v>207</v>
      </c>
      <c r="F189" s="895"/>
      <c r="G189" s="823"/>
      <c r="H189" s="824"/>
      <c r="I189" s="824"/>
      <c r="J189" s="824"/>
      <c r="K189" s="824"/>
      <c r="L189" s="824"/>
      <c r="M189" s="824"/>
      <c r="N189" s="824"/>
      <c r="O189" s="824"/>
      <c r="P189" s="825"/>
      <c r="Q189" s="855"/>
      <c r="R189" s="856"/>
      <c r="S189" s="856"/>
      <c r="T189" s="856"/>
      <c r="U189" s="856"/>
      <c r="V189" s="856"/>
      <c r="W189" s="856"/>
      <c r="X189" s="914" t="s">
        <v>136</v>
      </c>
      <c r="Y189" s="915"/>
      <c r="Z189" s="192"/>
      <c r="AA189" s="193"/>
    </row>
    <row r="190" spans="1:33" ht="35.1" customHeight="1" x14ac:dyDescent="0.25">
      <c r="A190" s="828"/>
      <c r="B190" s="829"/>
      <c r="C190" s="829"/>
      <c r="D190" s="119" t="s">
        <v>104</v>
      </c>
      <c r="E190" s="871" t="s">
        <v>207</v>
      </c>
      <c r="F190" s="872"/>
      <c r="G190" s="873"/>
      <c r="H190" s="874"/>
      <c r="I190" s="874"/>
      <c r="J190" s="874"/>
      <c r="K190" s="874"/>
      <c r="L190" s="874"/>
      <c r="M190" s="874"/>
      <c r="N190" s="874"/>
      <c r="O190" s="874"/>
      <c r="P190" s="875"/>
      <c r="Q190" s="859"/>
      <c r="R190" s="860"/>
      <c r="S190" s="860"/>
      <c r="T190" s="860"/>
      <c r="U190" s="860"/>
      <c r="V190" s="860"/>
      <c r="W190" s="860"/>
      <c r="X190" s="918" t="s">
        <v>136</v>
      </c>
      <c r="Y190" s="919"/>
      <c r="Z190" s="192"/>
      <c r="AA190" s="193"/>
    </row>
    <row r="191" spans="1:33" ht="35.1" customHeight="1" x14ac:dyDescent="0.25">
      <c r="A191" s="876"/>
      <c r="B191" s="877"/>
      <c r="C191" s="877"/>
      <c r="D191" s="120" t="s">
        <v>104</v>
      </c>
      <c r="E191" s="878" t="s">
        <v>207</v>
      </c>
      <c r="F191" s="879"/>
      <c r="G191" s="880"/>
      <c r="H191" s="881"/>
      <c r="I191" s="881"/>
      <c r="J191" s="881"/>
      <c r="K191" s="881"/>
      <c r="L191" s="881"/>
      <c r="M191" s="881"/>
      <c r="N191" s="881"/>
      <c r="O191" s="881"/>
      <c r="P191" s="882"/>
      <c r="Q191" s="819"/>
      <c r="R191" s="820"/>
      <c r="S191" s="820"/>
      <c r="T191" s="820"/>
      <c r="U191" s="820"/>
      <c r="V191" s="820"/>
      <c r="W191" s="820"/>
      <c r="X191" s="910" t="s">
        <v>136</v>
      </c>
      <c r="Y191" s="911"/>
      <c r="Z191" s="192"/>
      <c r="AA191" s="193"/>
    </row>
    <row r="192" spans="1:33" ht="18" customHeight="1" x14ac:dyDescent="0.1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92"/>
      <c r="AA192" s="193"/>
    </row>
    <row r="193" spans="1:49" ht="18" customHeight="1" x14ac:dyDescent="0.15">
      <c r="A193" s="822" t="s">
        <v>208</v>
      </c>
      <c r="B193" s="822"/>
      <c r="C193" s="822"/>
      <c r="D193" s="822"/>
      <c r="E193" s="822"/>
      <c r="F193" s="822"/>
      <c r="G193" s="822"/>
      <c r="H193" s="822"/>
      <c r="I193" s="822"/>
      <c r="J193" s="822"/>
      <c r="K193" s="822"/>
      <c r="L193" s="822"/>
      <c r="M193" s="822"/>
      <c r="N193" s="822"/>
      <c r="O193" s="822"/>
      <c r="P193" s="822"/>
      <c r="Q193" s="822"/>
      <c r="R193" s="822"/>
      <c r="S193" s="822"/>
      <c r="T193" s="822"/>
      <c r="U193" s="822"/>
      <c r="V193" s="822"/>
      <c r="W193" s="822"/>
      <c r="X193" s="822"/>
      <c r="Y193" s="822"/>
      <c r="Z193" s="192"/>
      <c r="AA193" s="17"/>
    </row>
    <row r="194" spans="1:49" ht="69" customHeight="1" x14ac:dyDescent="0.15">
      <c r="A194" s="115"/>
      <c r="B194" s="115"/>
      <c r="C194" s="812" t="s">
        <v>209</v>
      </c>
      <c r="D194" s="813"/>
      <c r="E194" s="813"/>
      <c r="F194" s="813"/>
      <c r="G194" s="813"/>
      <c r="H194" s="813"/>
      <c r="I194" s="813"/>
      <c r="J194" s="814"/>
      <c r="K194" s="815" t="str">
        <f>IF('10号'!$J$6="","",IF(P186+SUM(Q189:W191)&gt;=IF(K196&lt;=K198,K196,K198),IF(K196&lt;=K198,K196,K198),P186+SUM(Q189:W191)))</f>
        <v/>
      </c>
      <c r="L194" s="816"/>
      <c r="M194" s="816"/>
      <c r="N194" s="816"/>
      <c r="O194" s="816"/>
      <c r="P194" s="816"/>
      <c r="Q194" s="816"/>
      <c r="R194" s="817" t="s">
        <v>136</v>
      </c>
      <c r="S194" s="818"/>
      <c r="T194" s="115"/>
      <c r="U194" s="115"/>
      <c r="V194" s="115"/>
      <c r="W194" s="115"/>
      <c r="X194" s="115"/>
      <c r="Y194" s="115"/>
      <c r="Z194" s="192"/>
      <c r="AA194" s="195"/>
      <c r="AB194" s="195"/>
      <c r="AC194" s="195"/>
      <c r="AD194" s="195"/>
      <c r="AE194" s="195"/>
      <c r="AF194" s="224"/>
      <c r="AG194" s="225"/>
      <c r="AW194" s="227"/>
    </row>
    <row r="195" spans="1:49" ht="18" customHeight="1" x14ac:dyDescent="0.15">
      <c r="A195" s="9"/>
      <c r="B195" s="9"/>
      <c r="C195" s="808" t="s">
        <v>285</v>
      </c>
      <c r="D195" s="808"/>
      <c r="E195" s="808"/>
      <c r="F195" s="808"/>
      <c r="G195" s="808"/>
      <c r="H195" s="808"/>
      <c r="I195" s="808"/>
      <c r="J195" s="808"/>
      <c r="K195" s="808"/>
      <c r="L195" s="808"/>
      <c r="M195" s="808"/>
      <c r="N195" s="808"/>
      <c r="O195" s="808"/>
      <c r="P195" s="808"/>
      <c r="Q195" s="808"/>
      <c r="R195" s="808"/>
      <c r="S195" s="808"/>
      <c r="T195" s="808"/>
      <c r="U195" s="808"/>
      <c r="V195" s="808"/>
      <c r="W195" s="808"/>
      <c r="X195" s="9"/>
      <c r="Y195" s="9"/>
      <c r="AA195" s="17"/>
      <c r="AE195" s="196"/>
      <c r="AF195" s="197"/>
      <c r="AG195" s="17"/>
    </row>
    <row r="196" spans="1:49" ht="60" customHeight="1" x14ac:dyDescent="0.15">
      <c r="A196" s="9"/>
      <c r="B196" s="9"/>
      <c r="C196" s="809" t="str">
        <f>IF(R7="（ 平成　　年　　月 ）","平成　　年　　月支払給与額",R7)</f>
        <v>平成　　年　　月支払給与額</v>
      </c>
      <c r="D196" s="810"/>
      <c r="E196" s="810"/>
      <c r="F196" s="810"/>
      <c r="G196" s="810"/>
      <c r="H196" s="810"/>
      <c r="I196" s="810"/>
      <c r="J196" s="811"/>
      <c r="K196" s="791"/>
      <c r="L196" s="792"/>
      <c r="M196" s="792"/>
      <c r="N196" s="792"/>
      <c r="O196" s="792"/>
      <c r="P196" s="792"/>
      <c r="Q196" s="792"/>
      <c r="R196" s="793" t="s">
        <v>136</v>
      </c>
      <c r="S196" s="794"/>
      <c r="T196" s="9"/>
      <c r="U196" s="9"/>
      <c r="V196" s="9"/>
      <c r="W196" s="9"/>
      <c r="X196" s="9"/>
      <c r="Y196" s="9"/>
      <c r="AA196" s="17"/>
      <c r="AE196" s="196"/>
      <c r="AF196" s="197"/>
      <c r="AG196" s="17"/>
    </row>
    <row r="197" spans="1:49" x14ac:dyDescent="0.15">
      <c r="A197" s="9"/>
      <c r="B197" s="9"/>
      <c r="C197" s="9"/>
      <c r="D197" s="9"/>
      <c r="E197" s="9"/>
      <c r="F197" s="9"/>
      <c r="G197" s="9"/>
      <c r="H197" s="9"/>
      <c r="I197" s="9"/>
      <c r="J197" s="9"/>
      <c r="K197" s="549" t="s">
        <v>272</v>
      </c>
      <c r="L197" s="9"/>
      <c r="M197" s="9"/>
      <c r="N197" s="9"/>
      <c r="O197" s="9"/>
      <c r="P197" s="9"/>
      <c r="Q197" s="9"/>
      <c r="R197" s="9"/>
      <c r="S197" s="9"/>
      <c r="T197" s="9"/>
      <c r="U197" s="9"/>
      <c r="V197" s="9"/>
      <c r="W197" s="9"/>
      <c r="X197" s="9"/>
      <c r="Y197" s="9"/>
      <c r="AA197" s="17"/>
      <c r="AE197" s="196"/>
      <c r="AF197" s="197"/>
      <c r="AG197" s="17"/>
    </row>
    <row r="198" spans="1:49" ht="58.5" customHeight="1" x14ac:dyDescent="0.15">
      <c r="A198" s="9"/>
      <c r="B198" s="9"/>
      <c r="C198" s="788" t="s">
        <v>336</v>
      </c>
      <c r="D198" s="789"/>
      <c r="E198" s="789"/>
      <c r="F198" s="789"/>
      <c r="G198" s="789"/>
      <c r="H198" s="789"/>
      <c r="I198" s="789"/>
      <c r="J198" s="790"/>
      <c r="K198" s="791"/>
      <c r="L198" s="792"/>
      <c r="M198" s="792"/>
      <c r="N198" s="792"/>
      <c r="O198" s="792"/>
      <c r="P198" s="792"/>
      <c r="Q198" s="792"/>
      <c r="R198" s="793" t="s">
        <v>136</v>
      </c>
      <c r="S198" s="794"/>
      <c r="T198" s="9"/>
      <c r="U198" s="9"/>
      <c r="V198" s="9"/>
      <c r="W198" s="9"/>
      <c r="X198" s="9"/>
      <c r="Y198" s="9"/>
      <c r="AA198" s="17"/>
      <c r="AE198" s="196"/>
      <c r="AF198" s="197"/>
      <c r="AG198" s="17"/>
    </row>
    <row r="199" spans="1:49" x14ac:dyDescent="0.15">
      <c r="A199" s="9"/>
      <c r="B199" s="9"/>
      <c r="C199" s="9"/>
      <c r="D199" s="9"/>
      <c r="E199" s="9"/>
      <c r="F199" s="9"/>
      <c r="G199" s="9"/>
      <c r="H199" s="9"/>
      <c r="I199" s="9"/>
      <c r="J199" s="9"/>
      <c r="K199" s="603" t="s">
        <v>337</v>
      </c>
      <c r="L199" s="9"/>
      <c r="M199" s="9"/>
      <c r="N199" s="9"/>
      <c r="O199" s="9"/>
      <c r="P199" s="9"/>
      <c r="Q199" s="9"/>
      <c r="R199" s="9"/>
      <c r="S199" s="9"/>
      <c r="T199" s="9"/>
      <c r="U199" s="9"/>
      <c r="V199" s="9"/>
      <c r="W199" s="9"/>
      <c r="X199" s="9"/>
      <c r="Y199" s="9"/>
      <c r="AA199" s="17"/>
      <c r="AE199" s="196"/>
      <c r="AF199" s="197"/>
      <c r="AG199" s="17"/>
    </row>
    <row r="200" spans="1:49"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49"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sheetData>
  <sheetProtection selectLockedCells="1"/>
  <mergeCells count="497">
    <mergeCell ref="L147:M148"/>
    <mergeCell ref="N147:N148"/>
    <mergeCell ref="Q147:R148"/>
    <mergeCell ref="Q190:W190"/>
    <mergeCell ref="Q189:W189"/>
    <mergeCell ref="G188:Q188"/>
    <mergeCell ref="A188:F188"/>
    <mergeCell ref="P186:W186"/>
    <mergeCell ref="K186:O186"/>
    <mergeCell ref="P185:W185"/>
    <mergeCell ref="K185:O185"/>
    <mergeCell ref="A190:C190"/>
    <mergeCell ref="E190:F190"/>
    <mergeCell ref="A147:B151"/>
    <mergeCell ref="C149:C151"/>
    <mergeCell ref="D149:X151"/>
    <mergeCell ref="U147:V148"/>
    <mergeCell ref="W147:X147"/>
    <mergeCell ref="W148:X148"/>
    <mergeCell ref="C147:C148"/>
    <mergeCell ref="E147:E148"/>
    <mergeCell ref="G147:H148"/>
    <mergeCell ref="J147:J148"/>
    <mergeCell ref="C164:C166"/>
    <mergeCell ref="Q105:R106"/>
    <mergeCell ref="T105:T106"/>
    <mergeCell ref="A127:B131"/>
    <mergeCell ref="C127:C128"/>
    <mergeCell ref="E127:E128"/>
    <mergeCell ref="G127:H128"/>
    <mergeCell ref="J127:J128"/>
    <mergeCell ref="L127:M128"/>
    <mergeCell ref="N127:N128"/>
    <mergeCell ref="Q127:R128"/>
    <mergeCell ref="T127:T128"/>
    <mergeCell ref="A122:B126"/>
    <mergeCell ref="C122:C123"/>
    <mergeCell ref="E122:E123"/>
    <mergeCell ref="G122:H123"/>
    <mergeCell ref="J122:J123"/>
    <mergeCell ref="L122:M123"/>
    <mergeCell ref="N122:N123"/>
    <mergeCell ref="Q122:R123"/>
    <mergeCell ref="T122:T123"/>
    <mergeCell ref="A105:B109"/>
    <mergeCell ref="C105:C106"/>
    <mergeCell ref="E105:E106"/>
    <mergeCell ref="G105:H106"/>
    <mergeCell ref="J105:J106"/>
    <mergeCell ref="L105:M106"/>
    <mergeCell ref="N105:N106"/>
    <mergeCell ref="A117:B121"/>
    <mergeCell ref="C117:C118"/>
    <mergeCell ref="E117:E118"/>
    <mergeCell ref="G117:H118"/>
    <mergeCell ref="J117:J118"/>
    <mergeCell ref="L117:M118"/>
    <mergeCell ref="N117:N118"/>
    <mergeCell ref="J112:J113"/>
    <mergeCell ref="L112:M113"/>
    <mergeCell ref="N112:N113"/>
    <mergeCell ref="A112:B116"/>
    <mergeCell ref="C112:C113"/>
    <mergeCell ref="E112:E113"/>
    <mergeCell ref="G112:H113"/>
    <mergeCell ref="C107:C109"/>
    <mergeCell ref="A100:B104"/>
    <mergeCell ref="C100:C101"/>
    <mergeCell ref="E100:E101"/>
    <mergeCell ref="G100:H101"/>
    <mergeCell ref="J100:J101"/>
    <mergeCell ref="L100:M101"/>
    <mergeCell ref="N100:N101"/>
    <mergeCell ref="Q100:R101"/>
    <mergeCell ref="T100:T101"/>
    <mergeCell ref="J85:J86"/>
    <mergeCell ref="L85:M86"/>
    <mergeCell ref="N85:N86"/>
    <mergeCell ref="Q85:R86"/>
    <mergeCell ref="T85:T86"/>
    <mergeCell ref="C90:C91"/>
    <mergeCell ref="E90:E91"/>
    <mergeCell ref="G90:H91"/>
    <mergeCell ref="J90:J91"/>
    <mergeCell ref="L90:M91"/>
    <mergeCell ref="N90:N91"/>
    <mergeCell ref="Q90:R91"/>
    <mergeCell ref="T90:T91"/>
    <mergeCell ref="J75:J76"/>
    <mergeCell ref="L75:M76"/>
    <mergeCell ref="N75:N76"/>
    <mergeCell ref="Q75:R76"/>
    <mergeCell ref="T75:T76"/>
    <mergeCell ref="A70:B74"/>
    <mergeCell ref="C70:C71"/>
    <mergeCell ref="E70:E71"/>
    <mergeCell ref="G70:H71"/>
    <mergeCell ref="J70:J71"/>
    <mergeCell ref="L70:M71"/>
    <mergeCell ref="N70:N71"/>
    <mergeCell ref="A48:B52"/>
    <mergeCell ref="C48:C49"/>
    <mergeCell ref="E48:E49"/>
    <mergeCell ref="G48:H49"/>
    <mergeCell ref="J48:J49"/>
    <mergeCell ref="L48:M49"/>
    <mergeCell ref="N48:N49"/>
    <mergeCell ref="Q48:R49"/>
    <mergeCell ref="T48:T49"/>
    <mergeCell ref="C50:C52"/>
    <mergeCell ref="A53:B57"/>
    <mergeCell ref="C53:C54"/>
    <mergeCell ref="E53:E54"/>
    <mergeCell ref="G53:H54"/>
    <mergeCell ref="J53:J54"/>
    <mergeCell ref="L53:M54"/>
    <mergeCell ref="N53:N54"/>
    <mergeCell ref="Q53:R54"/>
    <mergeCell ref="T53:T54"/>
    <mergeCell ref="C55:C57"/>
    <mergeCell ref="A38:B42"/>
    <mergeCell ref="C38:C39"/>
    <mergeCell ref="E38:E39"/>
    <mergeCell ref="G38:H39"/>
    <mergeCell ref="J38:J39"/>
    <mergeCell ref="L38:M39"/>
    <mergeCell ref="N38:N39"/>
    <mergeCell ref="Q38:R39"/>
    <mergeCell ref="T38:T39"/>
    <mergeCell ref="C40:C42"/>
    <mergeCell ref="A43:B47"/>
    <mergeCell ref="C43:C44"/>
    <mergeCell ref="E43:E44"/>
    <mergeCell ref="G43:H44"/>
    <mergeCell ref="J43:J44"/>
    <mergeCell ref="L43:M44"/>
    <mergeCell ref="N43:N44"/>
    <mergeCell ref="Q43:R44"/>
    <mergeCell ref="T43:T44"/>
    <mergeCell ref="C45:C47"/>
    <mergeCell ref="A28:B32"/>
    <mergeCell ref="C28:C29"/>
    <mergeCell ref="E28:E29"/>
    <mergeCell ref="G28:H29"/>
    <mergeCell ref="J28:J29"/>
    <mergeCell ref="L28:M29"/>
    <mergeCell ref="N28:N29"/>
    <mergeCell ref="Q28:R29"/>
    <mergeCell ref="T28:T29"/>
    <mergeCell ref="C30:C32"/>
    <mergeCell ref="A33:B37"/>
    <mergeCell ref="C33:C34"/>
    <mergeCell ref="E33:E34"/>
    <mergeCell ref="G33:H34"/>
    <mergeCell ref="J33:J34"/>
    <mergeCell ref="L33:M34"/>
    <mergeCell ref="N33:N34"/>
    <mergeCell ref="Q33:R34"/>
    <mergeCell ref="T33:T34"/>
    <mergeCell ref="C35:C37"/>
    <mergeCell ref="A18:B22"/>
    <mergeCell ref="C18:C19"/>
    <mergeCell ref="E18:E19"/>
    <mergeCell ref="G18:H19"/>
    <mergeCell ref="J18:J19"/>
    <mergeCell ref="L18:M19"/>
    <mergeCell ref="N18:N19"/>
    <mergeCell ref="Q18:R19"/>
    <mergeCell ref="T18:T19"/>
    <mergeCell ref="C20:C22"/>
    <mergeCell ref="A23:B27"/>
    <mergeCell ref="C23:C24"/>
    <mergeCell ref="E23:E24"/>
    <mergeCell ref="G23:H24"/>
    <mergeCell ref="J23:J24"/>
    <mergeCell ref="L23:M24"/>
    <mergeCell ref="N23:N24"/>
    <mergeCell ref="Q23:R24"/>
    <mergeCell ref="T23:T24"/>
    <mergeCell ref="C25:C27"/>
    <mergeCell ref="A8:B12"/>
    <mergeCell ref="C8:C9"/>
    <mergeCell ref="E8:E9"/>
    <mergeCell ref="G8:H9"/>
    <mergeCell ref="J8:J9"/>
    <mergeCell ref="L8:M9"/>
    <mergeCell ref="N8:N9"/>
    <mergeCell ref="Q8:R9"/>
    <mergeCell ref="T8:T9"/>
    <mergeCell ref="C10:C12"/>
    <mergeCell ref="A13:B17"/>
    <mergeCell ref="C13:C14"/>
    <mergeCell ref="E13:E14"/>
    <mergeCell ref="G13:H14"/>
    <mergeCell ref="J13:J14"/>
    <mergeCell ref="L13:M14"/>
    <mergeCell ref="N13:N14"/>
    <mergeCell ref="Q13:R14"/>
    <mergeCell ref="T13:T14"/>
    <mergeCell ref="C15:C17"/>
    <mergeCell ref="J5:P5"/>
    <mergeCell ref="C80:C81"/>
    <mergeCell ref="E80:E81"/>
    <mergeCell ref="G80:H81"/>
    <mergeCell ref="J80:J81"/>
    <mergeCell ref="L80:M81"/>
    <mergeCell ref="N80:N81"/>
    <mergeCell ref="Q80:R81"/>
    <mergeCell ref="L132:M133"/>
    <mergeCell ref="N132:N133"/>
    <mergeCell ref="Q132:R133"/>
    <mergeCell ref="Q70:R71"/>
    <mergeCell ref="C60:C61"/>
    <mergeCell ref="E60:E61"/>
    <mergeCell ref="G60:H61"/>
    <mergeCell ref="J60:J61"/>
    <mergeCell ref="L60:M61"/>
    <mergeCell ref="N60:N61"/>
    <mergeCell ref="Q60:R61"/>
    <mergeCell ref="C65:C66"/>
    <mergeCell ref="E65:E66"/>
    <mergeCell ref="G65:H66"/>
    <mergeCell ref="J65:J66"/>
    <mergeCell ref="L65:M66"/>
    <mergeCell ref="J95:J96"/>
    <mergeCell ref="L95:M96"/>
    <mergeCell ref="N95:N96"/>
    <mergeCell ref="Q95:R96"/>
    <mergeCell ref="T95:T96"/>
    <mergeCell ref="U59:X59"/>
    <mergeCell ref="T80:T81"/>
    <mergeCell ref="A90:B94"/>
    <mergeCell ref="R196:S196"/>
    <mergeCell ref="T147:T148"/>
    <mergeCell ref="U60:V61"/>
    <mergeCell ref="W60:X60"/>
    <mergeCell ref="W61:X61"/>
    <mergeCell ref="T70:T71"/>
    <mergeCell ref="A60:B64"/>
    <mergeCell ref="T60:T61"/>
    <mergeCell ref="A65:B69"/>
    <mergeCell ref="N65:N66"/>
    <mergeCell ref="Q65:R66"/>
    <mergeCell ref="T65:T66"/>
    <mergeCell ref="A75:B79"/>
    <mergeCell ref="C75:C76"/>
    <mergeCell ref="E75:E76"/>
    <mergeCell ref="G75:H76"/>
    <mergeCell ref="A80:B84"/>
    <mergeCell ref="A85:B89"/>
    <mergeCell ref="C85:C86"/>
    <mergeCell ref="E85:E86"/>
    <mergeCell ref="G85:H86"/>
    <mergeCell ref="A95:B99"/>
    <mergeCell ref="C95:C96"/>
    <mergeCell ref="E95:E96"/>
    <mergeCell ref="G95:H96"/>
    <mergeCell ref="A132:B136"/>
    <mergeCell ref="C132:C133"/>
    <mergeCell ref="E132:E133"/>
    <mergeCell ref="G132:H133"/>
    <mergeCell ref="J132:J133"/>
    <mergeCell ref="T132:T133"/>
    <mergeCell ref="Q117:R118"/>
    <mergeCell ref="T117:T118"/>
    <mergeCell ref="Q112:R113"/>
    <mergeCell ref="T112:T113"/>
    <mergeCell ref="C114:C116"/>
    <mergeCell ref="C119:C121"/>
    <mergeCell ref="C124:C126"/>
    <mergeCell ref="C129:C131"/>
    <mergeCell ref="C134:C136"/>
    <mergeCell ref="D124:X126"/>
    <mergeCell ref="D129:X131"/>
    <mergeCell ref="D134:X136"/>
    <mergeCell ref="U127:V128"/>
    <mergeCell ref="W127:X127"/>
    <mergeCell ref="W128:X128"/>
    <mergeCell ref="U132:V133"/>
    <mergeCell ref="W132:X132"/>
    <mergeCell ref="W133:X133"/>
    <mergeCell ref="G137:H138"/>
    <mergeCell ref="J137:J138"/>
    <mergeCell ref="L137:M138"/>
    <mergeCell ref="N137:N138"/>
    <mergeCell ref="Q137:R138"/>
    <mergeCell ref="T137:T138"/>
    <mergeCell ref="A137:B141"/>
    <mergeCell ref="C137:C138"/>
    <mergeCell ref="C139:C141"/>
    <mergeCell ref="D139:X141"/>
    <mergeCell ref="U137:V138"/>
    <mergeCell ref="W137:X137"/>
    <mergeCell ref="W138:X138"/>
    <mergeCell ref="E137:E138"/>
    <mergeCell ref="A142:B146"/>
    <mergeCell ref="C142:C143"/>
    <mergeCell ref="E142:E143"/>
    <mergeCell ref="G142:H143"/>
    <mergeCell ref="J142:J143"/>
    <mergeCell ref="L142:M143"/>
    <mergeCell ref="N142:N143"/>
    <mergeCell ref="Q142:R143"/>
    <mergeCell ref="C144:C146"/>
    <mergeCell ref="D144:X146"/>
    <mergeCell ref="U142:V143"/>
    <mergeCell ref="W142:X142"/>
    <mergeCell ref="W143:X143"/>
    <mergeCell ref="T142:T143"/>
    <mergeCell ref="A152:B156"/>
    <mergeCell ref="C152:C153"/>
    <mergeCell ref="E152:E153"/>
    <mergeCell ref="G152:H153"/>
    <mergeCell ref="J152:J153"/>
    <mergeCell ref="L152:M153"/>
    <mergeCell ref="N152:N153"/>
    <mergeCell ref="Q152:R153"/>
    <mergeCell ref="C154:C156"/>
    <mergeCell ref="D154:X156"/>
    <mergeCell ref="A157:B161"/>
    <mergeCell ref="C157:C158"/>
    <mergeCell ref="E157:E158"/>
    <mergeCell ref="G157:H158"/>
    <mergeCell ref="J157:J158"/>
    <mergeCell ref="L157:M158"/>
    <mergeCell ref="N157:N158"/>
    <mergeCell ref="Q157:R158"/>
    <mergeCell ref="T157:T158"/>
    <mergeCell ref="C159:C161"/>
    <mergeCell ref="D159:X161"/>
    <mergeCell ref="D184:J184"/>
    <mergeCell ref="A186:C186"/>
    <mergeCell ref="D186:J186"/>
    <mergeCell ref="A180:I180"/>
    <mergeCell ref="A171:X171"/>
    <mergeCell ref="D172:E172"/>
    <mergeCell ref="D173:E173"/>
    <mergeCell ref="D174:E174"/>
    <mergeCell ref="D175:E175"/>
    <mergeCell ref="D185:J185"/>
    <mergeCell ref="C194:J194"/>
    <mergeCell ref="K194:Q194"/>
    <mergeCell ref="R194:S194"/>
    <mergeCell ref="C198:J198"/>
    <mergeCell ref="K198:Q198"/>
    <mergeCell ref="R198:S198"/>
    <mergeCell ref="E191:F191"/>
    <mergeCell ref="U188:Y188"/>
    <mergeCell ref="A185:C185"/>
    <mergeCell ref="X191:Y191"/>
    <mergeCell ref="A193:Y193"/>
    <mergeCell ref="A189:C189"/>
    <mergeCell ref="E189:F189"/>
    <mergeCell ref="X189:Y189"/>
    <mergeCell ref="A191:C191"/>
    <mergeCell ref="G189:P189"/>
    <mergeCell ref="G190:P190"/>
    <mergeCell ref="G191:P191"/>
    <mergeCell ref="Q191:W191"/>
    <mergeCell ref="X186:Y186"/>
    <mergeCell ref="X185:Y185"/>
    <mergeCell ref="C195:W195"/>
    <mergeCell ref="C196:J196"/>
    <mergeCell ref="K196:Q196"/>
    <mergeCell ref="X190:Y190"/>
    <mergeCell ref="Q162:R163"/>
    <mergeCell ref="T162:T163"/>
    <mergeCell ref="A169:X169"/>
    <mergeCell ref="A181:C182"/>
    <mergeCell ref="D181:J182"/>
    <mergeCell ref="K181:O182"/>
    <mergeCell ref="P181:Y182"/>
    <mergeCell ref="A183:C183"/>
    <mergeCell ref="X183:Y183"/>
    <mergeCell ref="D183:J183"/>
    <mergeCell ref="K183:O183"/>
    <mergeCell ref="P183:W183"/>
    <mergeCell ref="A184:C184"/>
    <mergeCell ref="X184:Y184"/>
    <mergeCell ref="K184:O184"/>
    <mergeCell ref="P184:W184"/>
    <mergeCell ref="A162:B166"/>
    <mergeCell ref="C162:C163"/>
    <mergeCell ref="E162:E163"/>
    <mergeCell ref="G162:H163"/>
    <mergeCell ref="J162:J163"/>
    <mergeCell ref="L162:M163"/>
    <mergeCell ref="N162:N163"/>
    <mergeCell ref="U8:V9"/>
    <mergeCell ref="W8:X8"/>
    <mergeCell ref="W9:X9"/>
    <mergeCell ref="U13:V14"/>
    <mergeCell ref="W13:X13"/>
    <mergeCell ref="W14:X14"/>
    <mergeCell ref="U18:V19"/>
    <mergeCell ref="W18:X18"/>
    <mergeCell ref="W19:X19"/>
    <mergeCell ref="W23:X23"/>
    <mergeCell ref="W24:X24"/>
    <mergeCell ref="U28:V29"/>
    <mergeCell ref="W28:X28"/>
    <mergeCell ref="W29:X29"/>
    <mergeCell ref="U33:V34"/>
    <mergeCell ref="W33:X33"/>
    <mergeCell ref="W34:X34"/>
    <mergeCell ref="U38:V39"/>
    <mergeCell ref="W38:X38"/>
    <mergeCell ref="W39:X39"/>
    <mergeCell ref="U23:V24"/>
    <mergeCell ref="U43:V44"/>
    <mergeCell ref="W43:X43"/>
    <mergeCell ref="W44:X44"/>
    <mergeCell ref="U48:V49"/>
    <mergeCell ref="W48:X48"/>
    <mergeCell ref="W49:X49"/>
    <mergeCell ref="U53:V54"/>
    <mergeCell ref="W53:X53"/>
    <mergeCell ref="W54:X54"/>
    <mergeCell ref="U65:V66"/>
    <mergeCell ref="W65:X65"/>
    <mergeCell ref="W66:X66"/>
    <mergeCell ref="U70:V71"/>
    <mergeCell ref="W70:X70"/>
    <mergeCell ref="W71:X71"/>
    <mergeCell ref="U75:V76"/>
    <mergeCell ref="W75:X75"/>
    <mergeCell ref="W76:X76"/>
    <mergeCell ref="U100:V101"/>
    <mergeCell ref="W100:X100"/>
    <mergeCell ref="W101:X101"/>
    <mergeCell ref="U105:V106"/>
    <mergeCell ref="W105:X105"/>
    <mergeCell ref="W106:X106"/>
    <mergeCell ref="U80:V81"/>
    <mergeCell ref="W80:X80"/>
    <mergeCell ref="W81:X81"/>
    <mergeCell ref="U85:V86"/>
    <mergeCell ref="W85:X85"/>
    <mergeCell ref="W86:X86"/>
    <mergeCell ref="U90:V91"/>
    <mergeCell ref="W90:X90"/>
    <mergeCell ref="W91:X91"/>
    <mergeCell ref="U112:V113"/>
    <mergeCell ref="W112:X112"/>
    <mergeCell ref="W113:X113"/>
    <mergeCell ref="U117:V118"/>
    <mergeCell ref="W117:X117"/>
    <mergeCell ref="W118:X118"/>
    <mergeCell ref="U122:V123"/>
    <mergeCell ref="W122:X122"/>
    <mergeCell ref="W123:X123"/>
    <mergeCell ref="D114:X116"/>
    <mergeCell ref="D119:X121"/>
    <mergeCell ref="C62:C64"/>
    <mergeCell ref="C67:C69"/>
    <mergeCell ref="C72:C74"/>
    <mergeCell ref="C77:C79"/>
    <mergeCell ref="C82:C84"/>
    <mergeCell ref="C87:C89"/>
    <mergeCell ref="C92:C94"/>
    <mergeCell ref="C97:C99"/>
    <mergeCell ref="C102:C104"/>
    <mergeCell ref="U111:X111"/>
    <mergeCell ref="D10:X12"/>
    <mergeCell ref="D15:X17"/>
    <mergeCell ref="D20:X22"/>
    <mergeCell ref="D25:X27"/>
    <mergeCell ref="D30:X32"/>
    <mergeCell ref="D35:X37"/>
    <mergeCell ref="D40:X42"/>
    <mergeCell ref="D45:X47"/>
    <mergeCell ref="D50:X52"/>
    <mergeCell ref="D55:X57"/>
    <mergeCell ref="D62:X64"/>
    <mergeCell ref="D67:X69"/>
    <mergeCell ref="D72:X74"/>
    <mergeCell ref="D77:X79"/>
    <mergeCell ref="D82:X84"/>
    <mergeCell ref="D87:X89"/>
    <mergeCell ref="D92:X94"/>
    <mergeCell ref="D97:X99"/>
    <mergeCell ref="D102:X104"/>
    <mergeCell ref="D107:X109"/>
    <mergeCell ref="U95:V96"/>
    <mergeCell ref="W95:X95"/>
    <mergeCell ref="W96:X96"/>
    <mergeCell ref="D164:X166"/>
    <mergeCell ref="U152:V153"/>
    <mergeCell ref="W152:X152"/>
    <mergeCell ref="W153:X153"/>
    <mergeCell ref="U157:V158"/>
    <mergeCell ref="W157:X157"/>
    <mergeCell ref="W158:X158"/>
    <mergeCell ref="U162:V163"/>
    <mergeCell ref="W162:X162"/>
    <mergeCell ref="W163:X163"/>
    <mergeCell ref="T152:T153"/>
  </mergeCells>
  <phoneticPr fontId="2"/>
  <dataValidations count="4">
    <dataValidation type="whole" allowBlank="1" showInputMessage="1" showErrorMessage="1" errorTitle="無効な入力" error="入力は 1～3 のみ" sqref="S8:S9 S127:S128 S48:S49 S43:S44 S38:S39 S152:S153 S147:S148 S142:S143 S18:S19 S13:S14 S33:S34 S28:S29 S23:S24 S122:S123 S117:S118 S112:S113 S105:S106 S100:S101 S157:S158 S53:S54 S162:S163 S70:S71 S65:S66 S60:S61 S95:S96 S90:S91 S85:S86 S80:S81 S75:S76 S137:S138 S132:S133" xr:uid="{00000000-0002-0000-0500-000000000000}">
      <formula1>1</formula1>
      <formula2>3</formula2>
    </dataValidation>
    <dataValidation type="list" imeMode="halfAlpha" allowBlank="1" showInputMessage="1" showErrorMessage="1" errorTitle="15分単位で入力" error="00、15、30、45 から選択してください" sqref="K8:K9 F8:F9 K48:K49 F48:F49 K43:K44 F43:F44 K38:K39 F38:F39 K18:K19 F18:F19 K13:K14 F13:F14 K33:K34 F33:F34 K28:K29 F28:F29 K23:K24 F23:F24 K53:K54 F53:F54 K142:K143 F142:F143 K70:K71 F70:F71 K65:K66 F65:F66 K60:K61 F60:F61 K95:K96 F95:F96 K90:K91 F90:F91 K85:K86 F85:F86 K80:K81 F80:F81 K75:K76 F75:F76 K137:K138 F137:F138 K132:K133 F132:F133 K127:K128 F127:F128 K122:K123 F122:F123 K117:K118 F117:F118 K112:K113 F112:F113 K105:K106 F105:F106 K100:K101 F100:F101 K157:K158 F157:F158 K152:K153 F152:F153 K147:K148 F147:F148 K162:K163 F162:F163" xr:uid="{00000000-0002-0000-0500-000001000000}">
      <formula1>"00,15,30,45"</formula1>
    </dataValidation>
    <dataValidation type="whole" imeMode="halfAlpha" allowBlank="1" showInputMessage="1" showErrorMessage="1" errorTitle="24時間制で入力" error="入力できる数字は 0 ～ 23 のみです" sqref="I8:I9 D8:D9 I48:I49 D48:D49 I43:I44 D43:D44 I38:I39 D38:D39 I18:I19 D18:D19 I13:I14 D13:D14 I33:I34 D33:D34 I28:I29 D28:D29 I23:I24 D23:D24 I53:I54 D53:D54 I142:I143 D142:D143 I70:I71 D70:D71 I65:I66 D65:D66 I60:I61 D60:D61 I95:I96 D95:D96 I90:I91 D90:D91 I85:I86 D85:D86 I80:I81 D80:D81 I75:I76 D75:D76 I137:I138 D137:D138 I132:I133 D132:D133 I127:I128 D127:D128 I122:I123 D122:D123 I117:I118 D117:D118 I112:I113 D112:D113 I105:I106 D105:D106 I100:I101 D100:D101 I157:I158 D157:D158 I152:I153 D152:D153 I147:I148 D147:D148 I162:I163 D162:D163" xr:uid="{00000000-0002-0000-0500-000002000000}">
      <formula1>0</formula1>
      <formula2>23</formula2>
    </dataValidation>
    <dataValidation type="custom" allowBlank="1" showInputMessage="1" showErrorMessage="1" error="時間は15分単位で入力してください。" sqref="O8:O9 O48:O49 O43:O44 O38:O39 O18:O19 O13:O14 O33:O34 O28:O29 O23:O24 O53:O54 O142:O143 O70:O71 O65:O66 O60:O61 O95:O96 O90:O91 O85:O86 O80:O81 O75:O76 O137:O138 O132:O133 O127:O128 O122:O123 O117:O118 O112:O113 O105:O106 O100:O101 O157:O158 O152:O153 O147:O148 O162:O163" xr:uid="{00000000-0002-0000-0500-000003000000}">
      <formula1>MOD(O8,15)=0</formula1>
    </dataValidation>
  </dataValidations>
  <printOptions horizontalCentered="1"/>
  <pageMargins left="0.19685039370078741" right="0.19685039370078741" top="0.31496062992125984" bottom="0.11811023622047245" header="0.15748031496062992" footer="0.15748031496062992"/>
  <pageSetup paperSize="9" scale="85" orientation="portrait" r:id="rId1"/>
  <headerFooter>
    <oddHeader xml:space="preserve">&amp;R&amp;10
&amp;9. </oddHeader>
    <oddFooter>&amp;L&amp;9　.&amp;C&amp;10PC版&amp;R&amp;8.</oddFooter>
  </headerFooter>
  <rowBreaks count="4" manualBreakCount="4">
    <brk id="58" max="24" man="1"/>
    <brk id="110" max="24" man="1"/>
    <brk id="167" max="24" man="1"/>
    <brk id="199"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FFFFCC"/>
  </sheetPr>
  <dimension ref="A1:AW201"/>
  <sheetViews>
    <sheetView showGridLines="0" view="pageBreakPreview" zoomScale="70" zoomScaleNormal="70" zoomScaleSheetLayoutView="70" workbookViewId="0">
      <selection activeCell="D10" sqref="D10:X12"/>
    </sheetView>
  </sheetViews>
  <sheetFormatPr defaultRowHeight="13.5" x14ac:dyDescent="0.15"/>
  <cols>
    <col min="1" max="2" width="3.125" style="11" customWidth="1"/>
    <col min="3" max="3" width="6"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4" width="9.5" style="11" customWidth="1"/>
    <col min="25" max="25" width="2.125" style="11" customWidth="1"/>
    <col min="26" max="26" width="1.625" style="17" customWidth="1"/>
    <col min="27" max="27" width="3.625" style="188" customWidth="1"/>
    <col min="28" max="28" width="40.625" style="17" hidden="1" customWidth="1"/>
    <col min="29" max="30" width="3.625" style="17" hidden="1" customWidth="1"/>
    <col min="31" max="31" width="2.375" style="17" hidden="1" customWidth="1"/>
    <col min="32" max="32" width="15" style="196" hidden="1" customWidth="1"/>
    <col min="33" max="33" width="16.5" style="197"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1" ht="16.5" customHeight="1" x14ac:dyDescent="0.15">
      <c r="A1" s="140"/>
    </row>
    <row r="2" spans="1:41" ht="122.25" customHeight="1" x14ac:dyDescent="0.15">
      <c r="AE2" s="220" t="e">
        <f>WEEKDAY(AF2)</f>
        <v>#VALUE!</v>
      </c>
      <c r="AF2" s="221" t="str">
        <f>'10号'!T26</f>
        <v/>
      </c>
      <c r="AG2" s="222" t="e">
        <f>WEEKDAY(AF2)</f>
        <v>#VALUE!</v>
      </c>
      <c r="AH2" s="223" t="e">
        <f>IF(AG2=1,"日",IF(AG2=2,"月",IF(AG2=3,"火",IF(AG2=4,"水",IF(AG2=5,"木",IF(AG2=6,"金",IF(AG2=7,"土","")))))))</f>
        <v>#VALUE!</v>
      </c>
    </row>
    <row r="3" spans="1:41" ht="17.25" x14ac:dyDescent="0.2">
      <c r="A3" s="9"/>
      <c r="B3" s="9"/>
      <c r="C3" s="122"/>
      <c r="D3" s="123"/>
      <c r="E3" s="123"/>
      <c r="F3" s="123"/>
      <c r="G3" s="9"/>
      <c r="H3" s="123"/>
      <c r="I3" s="124"/>
      <c r="J3" s="125"/>
      <c r="K3" s="125"/>
      <c r="L3" s="125"/>
      <c r="M3" s="125"/>
      <c r="N3" s="125"/>
      <c r="O3" s="125"/>
      <c r="P3" s="152"/>
      <c r="Q3" s="9"/>
      <c r="R3" s="9"/>
      <c r="S3" s="9"/>
      <c r="T3" s="9"/>
      <c r="U3" s="9"/>
      <c r="V3" s="9"/>
      <c r="W3" s="9"/>
      <c r="X3" s="152"/>
      <c r="Y3" s="126">
        <f>'10号'!$P$5</f>
        <v>0</v>
      </c>
      <c r="AA3" s="271"/>
      <c r="AF3" s="197"/>
    </row>
    <row r="4" spans="1:41" ht="21" x14ac:dyDescent="0.15">
      <c r="A4" s="9"/>
      <c r="B4" s="9"/>
      <c r="C4" s="84" t="str">
        <f>IF(COUNTIF('10号'!$A$6,"*被*"),"様式被第１１号－２","様式研第１１号－２")</f>
        <v>様式研第１１号－２</v>
      </c>
      <c r="D4" s="123"/>
      <c r="E4" s="123"/>
      <c r="F4" s="123"/>
      <c r="G4" s="123"/>
      <c r="H4" s="123"/>
      <c r="I4" s="9"/>
      <c r="J4" s="9"/>
      <c r="K4" s="9"/>
      <c r="L4" s="9"/>
      <c r="M4" s="9"/>
      <c r="N4" s="9"/>
      <c r="O4" s="9"/>
      <c r="P4" s="127"/>
      <c r="Q4" s="127"/>
      <c r="R4" s="9"/>
      <c r="S4" s="9"/>
      <c r="T4" s="9"/>
      <c r="U4" s="9"/>
      <c r="V4" s="9"/>
      <c r="W4" s="9"/>
      <c r="X4" s="152"/>
      <c r="Y4" s="9"/>
      <c r="AA4" s="272"/>
      <c r="AF4" s="197"/>
    </row>
    <row r="5" spans="1:41" ht="17.25" customHeight="1" x14ac:dyDescent="0.2">
      <c r="A5" s="9"/>
      <c r="B5" s="9"/>
      <c r="C5" s="128" t="s">
        <v>141</v>
      </c>
      <c r="D5" s="129"/>
      <c r="E5" s="129"/>
      <c r="F5" s="129"/>
      <c r="G5" s="129"/>
      <c r="H5" s="129"/>
      <c r="I5" s="9"/>
      <c r="J5" s="922" t="str">
        <f>IF('10号'!T23="","（ 平成　　年　　月 ）",'10号'!T26)</f>
        <v>（ 平成　　年　　月 ）</v>
      </c>
      <c r="K5" s="922"/>
      <c r="L5" s="922"/>
      <c r="M5" s="922"/>
      <c r="N5" s="922"/>
      <c r="O5" s="922"/>
      <c r="P5" s="922"/>
      <c r="Q5" s="597" t="str">
        <f>IF('10号'!$E$20="","",'10号'!$E$20)</f>
        <v/>
      </c>
      <c r="R5" s="9"/>
      <c r="S5" s="9"/>
      <c r="T5" s="9"/>
      <c r="U5" s="9"/>
      <c r="V5" s="9"/>
      <c r="W5" s="9"/>
      <c r="X5" s="152"/>
      <c r="Y5" s="9"/>
      <c r="AA5" s="189"/>
      <c r="AF5" s="197"/>
    </row>
    <row r="6" spans="1:41" ht="5.0999999999999996" customHeight="1" x14ac:dyDescent="0.15">
      <c r="A6" s="9"/>
      <c r="B6" s="9"/>
      <c r="C6" s="130"/>
      <c r="D6" s="131"/>
      <c r="E6" s="131"/>
      <c r="F6" s="131"/>
      <c r="G6" s="131"/>
      <c r="H6" s="131"/>
      <c r="I6" s="131"/>
      <c r="J6" s="132"/>
      <c r="K6" s="131"/>
      <c r="L6" s="131"/>
      <c r="M6" s="131"/>
      <c r="N6" s="131"/>
      <c r="O6" s="131"/>
      <c r="P6" s="131"/>
      <c r="Q6" s="131"/>
      <c r="R6" s="9"/>
      <c r="S6" s="9"/>
      <c r="T6" s="9"/>
      <c r="U6" s="9"/>
      <c r="V6" s="9"/>
      <c r="W6" s="9"/>
      <c r="X6" s="152"/>
      <c r="Y6" s="9"/>
      <c r="AA6" s="190"/>
      <c r="AF6" s="197"/>
      <c r="AG6" s="196"/>
      <c r="AH6" s="201"/>
    </row>
    <row r="7" spans="1:41" ht="15.75" customHeight="1" x14ac:dyDescent="0.15">
      <c r="A7" s="152"/>
      <c r="B7" s="152"/>
      <c r="C7" s="306"/>
      <c r="D7" s="152"/>
      <c r="E7" s="152"/>
      <c r="F7" s="152"/>
      <c r="G7" s="152"/>
      <c r="H7" s="152"/>
      <c r="I7" s="152"/>
      <c r="J7" s="152"/>
      <c r="K7" s="152"/>
      <c r="L7" s="152"/>
      <c r="M7" s="152"/>
      <c r="N7" s="152"/>
      <c r="O7" s="152"/>
      <c r="P7" s="152"/>
      <c r="Q7" s="152"/>
      <c r="R7" s="571" t="str">
        <f>J5</f>
        <v>（ 平成　　年　　月 ）</v>
      </c>
      <c r="S7" s="570"/>
      <c r="T7" s="570"/>
      <c r="U7" s="570"/>
      <c r="V7" s="570"/>
      <c r="W7" s="152"/>
      <c r="X7" s="152"/>
      <c r="Y7" s="17"/>
      <c r="AA7" s="17"/>
      <c r="AD7" s="197"/>
      <c r="AE7" s="197"/>
      <c r="AF7" s="17"/>
      <c r="AG7" s="226"/>
      <c r="AK7" s="202"/>
      <c r="AM7" s="202"/>
    </row>
    <row r="8" spans="1:41" ht="14.25" customHeight="1" x14ac:dyDescent="0.15">
      <c r="A8" s="861" t="s">
        <v>291</v>
      </c>
      <c r="B8" s="862"/>
      <c r="C8" s="867" t="s">
        <v>329</v>
      </c>
      <c r="D8" s="563"/>
      <c r="E8" s="771" t="s">
        <v>186</v>
      </c>
      <c r="F8" s="563"/>
      <c r="G8" s="773" t="s">
        <v>187</v>
      </c>
      <c r="H8" s="774"/>
      <c r="I8" s="563"/>
      <c r="J8" s="771" t="s">
        <v>186</v>
      </c>
      <c r="K8" s="563"/>
      <c r="L8" s="773" t="s">
        <v>188</v>
      </c>
      <c r="M8" s="777"/>
      <c r="N8" s="768" t="s">
        <v>189</v>
      </c>
      <c r="O8" s="564"/>
      <c r="P8" s="568">
        <f>IF(OR(A8="",D8="",I8=""),0,FLOOR(IF(I8&lt;D8,TIME(I8,K8,1)+1,TIME(I8,K8,1))-TIME(D8,F8,0)-TIME(0,O8,0),"0:15"))</f>
        <v>0</v>
      </c>
      <c r="Q8" s="779" t="s">
        <v>290</v>
      </c>
      <c r="R8" s="774"/>
      <c r="S8" s="554"/>
      <c r="T8" s="924" t="s">
        <v>135</v>
      </c>
      <c r="U8" s="760" t="s">
        <v>328</v>
      </c>
      <c r="V8" s="774"/>
      <c r="W8" s="785"/>
      <c r="X8" s="786"/>
      <c r="Y8" s="17"/>
      <c r="AA8" s="17"/>
      <c r="AD8" s="197"/>
      <c r="AE8" s="197"/>
      <c r="AF8" s="17"/>
      <c r="AG8" s="226"/>
    </row>
    <row r="9" spans="1:41" ht="14.25" customHeight="1" x14ac:dyDescent="0.15">
      <c r="A9" s="863"/>
      <c r="B9" s="864"/>
      <c r="C9" s="923"/>
      <c r="D9" s="565"/>
      <c r="E9" s="772"/>
      <c r="F9" s="565"/>
      <c r="G9" s="775"/>
      <c r="H9" s="776"/>
      <c r="I9" s="565"/>
      <c r="J9" s="772"/>
      <c r="K9" s="565"/>
      <c r="L9" s="775"/>
      <c r="M9" s="778"/>
      <c r="N9" s="769"/>
      <c r="O9" s="566"/>
      <c r="P9" s="569">
        <f>IF(OR(A8="",D9="",I9=""),0,FLOOR(IF(I9&lt;D9,TIME(I9,K9,1)+1,TIME(I9,K9,1))-TIME(D9,F9,0)-TIME(0,O9,0),"0:15"))</f>
        <v>0</v>
      </c>
      <c r="Q9" s="762"/>
      <c r="R9" s="776"/>
      <c r="S9" s="553"/>
      <c r="T9" s="925"/>
      <c r="U9" s="762"/>
      <c r="V9" s="776"/>
      <c r="W9" s="766"/>
      <c r="X9" s="767"/>
      <c r="Y9" s="17"/>
      <c r="AA9" s="17"/>
      <c r="AD9" s="197"/>
      <c r="AE9" s="197"/>
      <c r="AF9" s="17"/>
      <c r="AG9" s="226"/>
    </row>
    <row r="10" spans="1:41" ht="20.25" customHeight="1" x14ac:dyDescent="0.15">
      <c r="A10" s="863"/>
      <c r="B10" s="864"/>
      <c r="C10" s="905" t="s">
        <v>330</v>
      </c>
      <c r="D10" s="896"/>
      <c r="E10" s="897"/>
      <c r="F10" s="897"/>
      <c r="G10" s="897"/>
      <c r="H10" s="897"/>
      <c r="I10" s="897"/>
      <c r="J10" s="897"/>
      <c r="K10" s="897"/>
      <c r="L10" s="897"/>
      <c r="M10" s="897"/>
      <c r="N10" s="897"/>
      <c r="O10" s="897"/>
      <c r="P10" s="897"/>
      <c r="Q10" s="897"/>
      <c r="R10" s="897"/>
      <c r="S10" s="897"/>
      <c r="T10" s="897"/>
      <c r="U10" s="897"/>
      <c r="V10" s="897"/>
      <c r="W10" s="897"/>
      <c r="X10" s="898"/>
      <c r="Y10" s="17"/>
      <c r="AA10" s="17"/>
      <c r="AB10" s="191"/>
      <c r="AC10" s="204"/>
      <c r="AD10" s="205"/>
      <c r="AE10" s="206"/>
      <c r="AF10" s="203"/>
      <c r="AG10" s="226"/>
      <c r="AK10" s="207"/>
      <c r="AL10" s="208"/>
      <c r="AM10" s="207"/>
      <c r="AO10" s="209"/>
    </row>
    <row r="11" spans="1:41" ht="20.25" customHeight="1" x14ac:dyDescent="0.15">
      <c r="A11" s="863"/>
      <c r="B11" s="864"/>
      <c r="C11" s="906"/>
      <c r="D11" s="899"/>
      <c r="E11" s="900"/>
      <c r="F11" s="900"/>
      <c r="G11" s="900"/>
      <c r="H11" s="900"/>
      <c r="I11" s="900"/>
      <c r="J11" s="900"/>
      <c r="K11" s="900"/>
      <c r="L11" s="900"/>
      <c r="M11" s="900"/>
      <c r="N11" s="900"/>
      <c r="O11" s="900"/>
      <c r="P11" s="900"/>
      <c r="Q11" s="900"/>
      <c r="R11" s="900"/>
      <c r="S11" s="900"/>
      <c r="T11" s="900"/>
      <c r="U11" s="900"/>
      <c r="V11" s="900"/>
      <c r="W11" s="900"/>
      <c r="X11" s="901"/>
      <c r="Y11" s="17"/>
      <c r="AA11" s="17"/>
      <c r="AB11" s="191"/>
      <c r="AC11" s="204"/>
      <c r="AD11" s="205"/>
      <c r="AE11" s="206"/>
      <c r="AF11" s="203"/>
      <c r="AG11" s="17"/>
      <c r="AK11" s="207"/>
      <c r="AL11" s="210"/>
      <c r="AM11" s="207"/>
      <c r="AO11" s="209"/>
    </row>
    <row r="12" spans="1:41" ht="20.25" customHeight="1" x14ac:dyDescent="0.15">
      <c r="A12" s="865"/>
      <c r="B12" s="866"/>
      <c r="C12" s="907"/>
      <c r="D12" s="902"/>
      <c r="E12" s="903"/>
      <c r="F12" s="903"/>
      <c r="G12" s="903"/>
      <c r="H12" s="903"/>
      <c r="I12" s="903"/>
      <c r="J12" s="903"/>
      <c r="K12" s="903"/>
      <c r="L12" s="903"/>
      <c r="M12" s="903"/>
      <c r="N12" s="903"/>
      <c r="O12" s="903"/>
      <c r="P12" s="903"/>
      <c r="Q12" s="903"/>
      <c r="R12" s="903"/>
      <c r="S12" s="903"/>
      <c r="T12" s="903"/>
      <c r="U12" s="903"/>
      <c r="V12" s="903"/>
      <c r="W12" s="903"/>
      <c r="X12" s="904"/>
      <c r="Y12" s="17"/>
      <c r="AA12" s="17"/>
      <c r="AB12" s="191"/>
      <c r="AC12" s="204"/>
      <c r="AD12" s="205"/>
      <c r="AE12" s="206"/>
      <c r="AF12" s="203"/>
      <c r="AG12" s="17"/>
      <c r="AK12" s="207"/>
      <c r="AL12" s="210"/>
      <c r="AM12" s="207"/>
      <c r="AO12" s="209"/>
    </row>
    <row r="13" spans="1:41" ht="14.25" customHeight="1" x14ac:dyDescent="0.15">
      <c r="A13" s="861" t="s">
        <v>292</v>
      </c>
      <c r="B13" s="862"/>
      <c r="C13" s="867" t="s">
        <v>329</v>
      </c>
      <c r="D13" s="563"/>
      <c r="E13" s="771" t="s">
        <v>186</v>
      </c>
      <c r="F13" s="563"/>
      <c r="G13" s="773" t="s">
        <v>187</v>
      </c>
      <c r="H13" s="774"/>
      <c r="I13" s="563"/>
      <c r="J13" s="771" t="s">
        <v>186</v>
      </c>
      <c r="K13" s="563"/>
      <c r="L13" s="773" t="s">
        <v>188</v>
      </c>
      <c r="M13" s="777"/>
      <c r="N13" s="768" t="s">
        <v>189</v>
      </c>
      <c r="O13" s="564"/>
      <c r="P13" s="568">
        <f>IF(OR(A13="",D13="",I13=""),0,FLOOR(IF(I13&lt;D13,TIME(I13,K13,1)+1,TIME(I13,K13,1))-TIME(D13,F13,0)-TIME(0,O13,0),"0:15"))</f>
        <v>0</v>
      </c>
      <c r="Q13" s="779" t="s">
        <v>290</v>
      </c>
      <c r="R13" s="774"/>
      <c r="S13" s="554"/>
      <c r="T13" s="924" t="s">
        <v>135</v>
      </c>
      <c r="U13" s="760" t="s">
        <v>328</v>
      </c>
      <c r="V13" s="774"/>
      <c r="W13" s="785"/>
      <c r="X13" s="786"/>
      <c r="Y13" s="17"/>
      <c r="AA13" s="17"/>
      <c r="AB13" s="191"/>
      <c r="AC13" s="204"/>
      <c r="AD13" s="205"/>
      <c r="AE13" s="206"/>
      <c r="AF13" s="203"/>
      <c r="AG13" s="17"/>
      <c r="AK13" s="207"/>
      <c r="AL13" s="210"/>
      <c r="AM13" s="207"/>
      <c r="AO13" s="209"/>
    </row>
    <row r="14" spans="1:41" ht="14.25" customHeight="1" x14ac:dyDescent="0.15">
      <c r="A14" s="863"/>
      <c r="B14" s="864"/>
      <c r="C14" s="923"/>
      <c r="D14" s="565"/>
      <c r="E14" s="772"/>
      <c r="F14" s="565"/>
      <c r="G14" s="775"/>
      <c r="H14" s="776"/>
      <c r="I14" s="565"/>
      <c r="J14" s="772"/>
      <c r="K14" s="565"/>
      <c r="L14" s="775"/>
      <c r="M14" s="778"/>
      <c r="N14" s="769"/>
      <c r="O14" s="566"/>
      <c r="P14" s="569">
        <f>IF(OR(A13="",D14="",I14=""),0,FLOOR(IF(I14&lt;D14,TIME(I14,K14,1)+1,TIME(I14,K14,1))-TIME(D14,F14,0)-TIME(0,O14,0),"0:15"))</f>
        <v>0</v>
      </c>
      <c r="Q14" s="762"/>
      <c r="R14" s="776"/>
      <c r="S14" s="553"/>
      <c r="T14" s="925"/>
      <c r="U14" s="762"/>
      <c r="V14" s="776"/>
      <c r="W14" s="766"/>
      <c r="X14" s="767"/>
      <c r="Y14" s="17"/>
      <c r="AA14" s="17"/>
      <c r="AB14" s="191"/>
      <c r="AC14" s="204"/>
      <c r="AD14" s="205"/>
      <c r="AE14" s="206"/>
      <c r="AF14" s="17"/>
      <c r="AG14" s="17"/>
      <c r="AK14" s="207"/>
      <c r="AL14" s="210"/>
      <c r="AM14" s="207"/>
      <c r="AO14" s="209"/>
    </row>
    <row r="15" spans="1:41" ht="20.25" customHeight="1" x14ac:dyDescent="0.15">
      <c r="A15" s="863"/>
      <c r="B15" s="864"/>
      <c r="C15" s="905" t="s">
        <v>330</v>
      </c>
      <c r="D15" s="896"/>
      <c r="E15" s="897"/>
      <c r="F15" s="897"/>
      <c r="G15" s="897"/>
      <c r="H15" s="897"/>
      <c r="I15" s="897"/>
      <c r="J15" s="897"/>
      <c r="K15" s="897"/>
      <c r="L15" s="897"/>
      <c r="M15" s="897"/>
      <c r="N15" s="897"/>
      <c r="O15" s="897"/>
      <c r="P15" s="897"/>
      <c r="Q15" s="897"/>
      <c r="R15" s="897"/>
      <c r="S15" s="897"/>
      <c r="T15" s="897"/>
      <c r="U15" s="897"/>
      <c r="V15" s="897"/>
      <c r="W15" s="897"/>
      <c r="X15" s="898"/>
      <c r="Y15" s="17"/>
      <c r="AA15" s="17"/>
      <c r="AD15" s="196"/>
      <c r="AE15" s="197"/>
      <c r="AF15" s="17"/>
      <c r="AG15" s="17"/>
    </row>
    <row r="16" spans="1:41" ht="20.25" customHeight="1" x14ac:dyDescent="0.15">
      <c r="A16" s="863"/>
      <c r="B16" s="864"/>
      <c r="C16" s="906"/>
      <c r="D16" s="899"/>
      <c r="E16" s="900"/>
      <c r="F16" s="900"/>
      <c r="G16" s="900"/>
      <c r="H16" s="900"/>
      <c r="I16" s="900"/>
      <c r="J16" s="900"/>
      <c r="K16" s="900"/>
      <c r="L16" s="900"/>
      <c r="M16" s="900"/>
      <c r="N16" s="900"/>
      <c r="O16" s="900"/>
      <c r="P16" s="900"/>
      <c r="Q16" s="900"/>
      <c r="R16" s="900"/>
      <c r="S16" s="900"/>
      <c r="T16" s="900"/>
      <c r="U16" s="900"/>
      <c r="V16" s="900"/>
      <c r="W16" s="900"/>
      <c r="X16" s="901"/>
      <c r="Y16" s="17"/>
      <c r="AA16" s="17"/>
      <c r="AD16" s="196"/>
      <c r="AE16" s="197"/>
      <c r="AF16" s="17"/>
      <c r="AG16" s="17"/>
    </row>
    <row r="17" spans="1:33" ht="20.25" customHeight="1" x14ac:dyDescent="0.15">
      <c r="A17" s="865"/>
      <c r="B17" s="866"/>
      <c r="C17" s="907"/>
      <c r="D17" s="902"/>
      <c r="E17" s="903"/>
      <c r="F17" s="903"/>
      <c r="G17" s="903"/>
      <c r="H17" s="903"/>
      <c r="I17" s="903"/>
      <c r="J17" s="903"/>
      <c r="K17" s="903"/>
      <c r="L17" s="903"/>
      <c r="M17" s="903"/>
      <c r="N17" s="903"/>
      <c r="O17" s="903"/>
      <c r="P17" s="903"/>
      <c r="Q17" s="903"/>
      <c r="R17" s="903"/>
      <c r="S17" s="903"/>
      <c r="T17" s="903"/>
      <c r="U17" s="903"/>
      <c r="V17" s="903"/>
      <c r="W17" s="903"/>
      <c r="X17" s="904"/>
      <c r="Y17" s="17"/>
      <c r="AA17" s="17"/>
      <c r="AD17" s="196"/>
      <c r="AE17" s="197"/>
      <c r="AF17" s="17"/>
      <c r="AG17" s="17"/>
    </row>
    <row r="18" spans="1:33" ht="14.25" customHeight="1" x14ac:dyDescent="0.15">
      <c r="A18" s="861" t="s">
        <v>293</v>
      </c>
      <c r="B18" s="862"/>
      <c r="C18" s="867" t="s">
        <v>329</v>
      </c>
      <c r="D18" s="563"/>
      <c r="E18" s="771" t="s">
        <v>186</v>
      </c>
      <c r="F18" s="563"/>
      <c r="G18" s="773" t="s">
        <v>187</v>
      </c>
      <c r="H18" s="774"/>
      <c r="I18" s="563"/>
      <c r="J18" s="771" t="s">
        <v>186</v>
      </c>
      <c r="K18" s="563"/>
      <c r="L18" s="773" t="s">
        <v>188</v>
      </c>
      <c r="M18" s="777"/>
      <c r="N18" s="768" t="s">
        <v>189</v>
      </c>
      <c r="O18" s="564"/>
      <c r="P18" s="568">
        <f>IF(OR(A18="",D18="",I18=""),0,FLOOR(IF(I18&lt;D18,TIME(I18,K18,1)+1,TIME(I18,K18,1))-TIME(D18,F18,0)-TIME(0,O18,0),"0:15"))</f>
        <v>0</v>
      </c>
      <c r="Q18" s="779" t="s">
        <v>290</v>
      </c>
      <c r="R18" s="774"/>
      <c r="S18" s="554"/>
      <c r="T18" s="924" t="s">
        <v>135</v>
      </c>
      <c r="U18" s="760" t="s">
        <v>328</v>
      </c>
      <c r="V18" s="774"/>
      <c r="W18" s="785"/>
      <c r="X18" s="786"/>
      <c r="Y18" s="17"/>
      <c r="AA18" s="17"/>
      <c r="AD18" s="196"/>
      <c r="AE18" s="197"/>
      <c r="AF18" s="17"/>
      <c r="AG18" s="17"/>
    </row>
    <row r="19" spans="1:33" ht="14.25" customHeight="1" x14ac:dyDescent="0.15">
      <c r="A19" s="863"/>
      <c r="B19" s="864"/>
      <c r="C19" s="923"/>
      <c r="D19" s="565"/>
      <c r="E19" s="772"/>
      <c r="F19" s="565"/>
      <c r="G19" s="775"/>
      <c r="H19" s="776"/>
      <c r="I19" s="565"/>
      <c r="J19" s="772"/>
      <c r="K19" s="565"/>
      <c r="L19" s="775"/>
      <c r="M19" s="778"/>
      <c r="N19" s="769"/>
      <c r="O19" s="566"/>
      <c r="P19" s="569">
        <f>IF(OR(A18="",D19="",I19=""),0,FLOOR(IF(I19&lt;D19,TIME(I19,K19,1)+1,TIME(I19,K19,1))-TIME(D19,F19,0)-TIME(0,O19,0),"0:15"))</f>
        <v>0</v>
      </c>
      <c r="Q19" s="762"/>
      <c r="R19" s="776"/>
      <c r="S19" s="553"/>
      <c r="T19" s="925"/>
      <c r="U19" s="762"/>
      <c r="V19" s="776"/>
      <c r="W19" s="766"/>
      <c r="X19" s="767"/>
      <c r="Y19" s="17"/>
      <c r="AA19" s="17"/>
      <c r="AD19" s="196"/>
      <c r="AE19" s="197"/>
      <c r="AF19" s="17"/>
      <c r="AG19" s="17"/>
    </row>
    <row r="20" spans="1:33" ht="20.25" customHeight="1" x14ac:dyDescent="0.15">
      <c r="A20" s="863"/>
      <c r="B20" s="864"/>
      <c r="C20" s="905" t="s">
        <v>330</v>
      </c>
      <c r="D20" s="896"/>
      <c r="E20" s="897"/>
      <c r="F20" s="897"/>
      <c r="G20" s="897"/>
      <c r="H20" s="897"/>
      <c r="I20" s="897"/>
      <c r="J20" s="897"/>
      <c r="K20" s="897"/>
      <c r="L20" s="897"/>
      <c r="M20" s="897"/>
      <c r="N20" s="897"/>
      <c r="O20" s="897"/>
      <c r="P20" s="897"/>
      <c r="Q20" s="897"/>
      <c r="R20" s="897"/>
      <c r="S20" s="897"/>
      <c r="T20" s="897"/>
      <c r="U20" s="897"/>
      <c r="V20" s="897"/>
      <c r="W20" s="897"/>
      <c r="X20" s="898"/>
      <c r="Y20" s="17"/>
      <c r="AA20" s="17"/>
      <c r="AD20" s="196"/>
      <c r="AE20" s="197"/>
      <c r="AF20" s="17"/>
      <c r="AG20" s="17"/>
    </row>
    <row r="21" spans="1:33" ht="20.25" customHeight="1" x14ac:dyDescent="0.15">
      <c r="A21" s="863"/>
      <c r="B21" s="864"/>
      <c r="C21" s="906"/>
      <c r="D21" s="899"/>
      <c r="E21" s="900"/>
      <c r="F21" s="900"/>
      <c r="G21" s="900"/>
      <c r="H21" s="900"/>
      <c r="I21" s="900"/>
      <c r="J21" s="900"/>
      <c r="K21" s="900"/>
      <c r="L21" s="900"/>
      <c r="M21" s="900"/>
      <c r="N21" s="900"/>
      <c r="O21" s="900"/>
      <c r="P21" s="900"/>
      <c r="Q21" s="900"/>
      <c r="R21" s="900"/>
      <c r="S21" s="900"/>
      <c r="T21" s="900"/>
      <c r="U21" s="900"/>
      <c r="V21" s="900"/>
      <c r="W21" s="900"/>
      <c r="X21" s="901"/>
      <c r="Y21" s="17"/>
      <c r="AA21" s="17"/>
      <c r="AD21" s="196"/>
      <c r="AE21" s="197"/>
      <c r="AF21" s="17"/>
      <c r="AG21" s="17"/>
    </row>
    <row r="22" spans="1:33" ht="20.25" customHeight="1" x14ac:dyDescent="0.15">
      <c r="A22" s="865"/>
      <c r="B22" s="866"/>
      <c r="C22" s="907"/>
      <c r="D22" s="902"/>
      <c r="E22" s="903"/>
      <c r="F22" s="903"/>
      <c r="G22" s="903"/>
      <c r="H22" s="903"/>
      <c r="I22" s="903"/>
      <c r="J22" s="903"/>
      <c r="K22" s="903"/>
      <c r="L22" s="903"/>
      <c r="M22" s="903"/>
      <c r="N22" s="903"/>
      <c r="O22" s="903"/>
      <c r="P22" s="903"/>
      <c r="Q22" s="903"/>
      <c r="R22" s="903"/>
      <c r="S22" s="903"/>
      <c r="T22" s="903"/>
      <c r="U22" s="903"/>
      <c r="V22" s="903"/>
      <c r="W22" s="903"/>
      <c r="X22" s="904"/>
      <c r="Y22" s="17"/>
      <c r="AA22" s="17"/>
      <c r="AD22" s="196"/>
      <c r="AE22" s="197"/>
      <c r="AF22" s="17"/>
      <c r="AG22" s="17"/>
    </row>
    <row r="23" spans="1:33" ht="14.25" customHeight="1" x14ac:dyDescent="0.15">
      <c r="A23" s="861" t="s">
        <v>294</v>
      </c>
      <c r="B23" s="862"/>
      <c r="C23" s="867" t="s">
        <v>329</v>
      </c>
      <c r="D23" s="563"/>
      <c r="E23" s="771" t="s">
        <v>186</v>
      </c>
      <c r="F23" s="563"/>
      <c r="G23" s="773" t="s">
        <v>187</v>
      </c>
      <c r="H23" s="774"/>
      <c r="I23" s="563"/>
      <c r="J23" s="771" t="s">
        <v>186</v>
      </c>
      <c r="K23" s="563"/>
      <c r="L23" s="773" t="s">
        <v>188</v>
      </c>
      <c r="M23" s="777"/>
      <c r="N23" s="768" t="s">
        <v>189</v>
      </c>
      <c r="O23" s="564"/>
      <c r="P23" s="568">
        <f>IF(OR(A23="",D23="",I23=""),0,FLOOR(IF(I23&lt;D23,TIME(I23,K23,1)+1,TIME(I23,K23,1))-TIME(D23,F23,0)-TIME(0,O23,0),"0:15"))</f>
        <v>0</v>
      </c>
      <c r="Q23" s="779" t="s">
        <v>290</v>
      </c>
      <c r="R23" s="774"/>
      <c r="S23" s="554"/>
      <c r="T23" s="924" t="s">
        <v>135</v>
      </c>
      <c r="U23" s="760" t="s">
        <v>328</v>
      </c>
      <c r="V23" s="774"/>
      <c r="W23" s="785"/>
      <c r="X23" s="786"/>
      <c r="Y23" s="17"/>
      <c r="AA23" s="17"/>
      <c r="AD23" s="196"/>
      <c r="AE23" s="197"/>
      <c r="AF23" s="17"/>
      <c r="AG23" s="17"/>
    </row>
    <row r="24" spans="1:33" ht="14.25" customHeight="1" x14ac:dyDescent="0.15">
      <c r="A24" s="863"/>
      <c r="B24" s="864"/>
      <c r="C24" s="923"/>
      <c r="D24" s="565"/>
      <c r="E24" s="772"/>
      <c r="F24" s="565"/>
      <c r="G24" s="775"/>
      <c r="H24" s="776"/>
      <c r="I24" s="565"/>
      <c r="J24" s="772"/>
      <c r="K24" s="565"/>
      <c r="L24" s="775"/>
      <c r="M24" s="778"/>
      <c r="N24" s="769"/>
      <c r="O24" s="566"/>
      <c r="P24" s="569">
        <f>IF(OR(A23="",D24="",I24=""),0,FLOOR(IF(I24&lt;D24,TIME(I24,K24,1)+1,TIME(I24,K24,1))-TIME(D24,F24,0)-TIME(0,O24,0),"0:15"))</f>
        <v>0</v>
      </c>
      <c r="Q24" s="762"/>
      <c r="R24" s="776"/>
      <c r="S24" s="553"/>
      <c r="T24" s="925"/>
      <c r="U24" s="762"/>
      <c r="V24" s="776"/>
      <c r="W24" s="766"/>
      <c r="X24" s="767"/>
      <c r="Y24" s="17"/>
      <c r="AA24" s="17"/>
      <c r="AD24" s="196"/>
      <c r="AE24" s="197"/>
      <c r="AF24" s="17"/>
      <c r="AG24" s="17"/>
    </row>
    <row r="25" spans="1:33" ht="20.25" customHeight="1" x14ac:dyDescent="0.15">
      <c r="A25" s="863"/>
      <c r="B25" s="864"/>
      <c r="C25" s="905" t="s">
        <v>330</v>
      </c>
      <c r="D25" s="896"/>
      <c r="E25" s="897"/>
      <c r="F25" s="897"/>
      <c r="G25" s="897"/>
      <c r="H25" s="897"/>
      <c r="I25" s="897"/>
      <c r="J25" s="897"/>
      <c r="K25" s="897"/>
      <c r="L25" s="897"/>
      <c r="M25" s="897"/>
      <c r="N25" s="897"/>
      <c r="O25" s="897"/>
      <c r="P25" s="897"/>
      <c r="Q25" s="897"/>
      <c r="R25" s="897"/>
      <c r="S25" s="897"/>
      <c r="T25" s="897"/>
      <c r="U25" s="897"/>
      <c r="V25" s="897"/>
      <c r="W25" s="897"/>
      <c r="X25" s="898"/>
      <c r="Y25" s="17"/>
      <c r="AA25" s="17"/>
      <c r="AD25" s="196"/>
      <c r="AE25" s="197"/>
      <c r="AF25" s="17"/>
      <c r="AG25" s="17"/>
    </row>
    <row r="26" spans="1:33" ht="20.25" customHeight="1" x14ac:dyDescent="0.15">
      <c r="A26" s="863"/>
      <c r="B26" s="864"/>
      <c r="C26" s="906"/>
      <c r="D26" s="899"/>
      <c r="E26" s="900"/>
      <c r="F26" s="900"/>
      <c r="G26" s="900"/>
      <c r="H26" s="900"/>
      <c r="I26" s="900"/>
      <c r="J26" s="900"/>
      <c r="K26" s="900"/>
      <c r="L26" s="900"/>
      <c r="M26" s="900"/>
      <c r="N26" s="900"/>
      <c r="O26" s="900"/>
      <c r="P26" s="900"/>
      <c r="Q26" s="900"/>
      <c r="R26" s="900"/>
      <c r="S26" s="900"/>
      <c r="T26" s="900"/>
      <c r="U26" s="900"/>
      <c r="V26" s="900"/>
      <c r="W26" s="900"/>
      <c r="X26" s="901"/>
      <c r="Y26" s="17"/>
      <c r="AA26" s="17"/>
      <c r="AD26" s="196"/>
      <c r="AE26" s="197"/>
      <c r="AF26" s="17"/>
      <c r="AG26" s="17"/>
    </row>
    <row r="27" spans="1:33" ht="20.25" customHeight="1" x14ac:dyDescent="0.15">
      <c r="A27" s="865"/>
      <c r="B27" s="866"/>
      <c r="C27" s="907"/>
      <c r="D27" s="902"/>
      <c r="E27" s="903"/>
      <c r="F27" s="903"/>
      <c r="G27" s="903"/>
      <c r="H27" s="903"/>
      <c r="I27" s="903"/>
      <c r="J27" s="903"/>
      <c r="K27" s="903"/>
      <c r="L27" s="903"/>
      <c r="M27" s="903"/>
      <c r="N27" s="903"/>
      <c r="O27" s="903"/>
      <c r="P27" s="903"/>
      <c r="Q27" s="903"/>
      <c r="R27" s="903"/>
      <c r="S27" s="903"/>
      <c r="T27" s="903"/>
      <c r="U27" s="903"/>
      <c r="V27" s="903"/>
      <c r="W27" s="903"/>
      <c r="X27" s="904"/>
      <c r="Y27" s="17"/>
      <c r="AA27" s="17"/>
      <c r="AD27" s="196"/>
      <c r="AE27" s="197"/>
      <c r="AF27" s="17"/>
      <c r="AG27" s="17"/>
    </row>
    <row r="28" spans="1:33" ht="14.25" customHeight="1" x14ac:dyDescent="0.15">
      <c r="A28" s="861" t="s">
        <v>295</v>
      </c>
      <c r="B28" s="862"/>
      <c r="C28" s="867" t="s">
        <v>329</v>
      </c>
      <c r="D28" s="563"/>
      <c r="E28" s="771" t="s">
        <v>186</v>
      </c>
      <c r="F28" s="563"/>
      <c r="G28" s="773" t="s">
        <v>187</v>
      </c>
      <c r="H28" s="774"/>
      <c r="I28" s="563"/>
      <c r="J28" s="771" t="s">
        <v>186</v>
      </c>
      <c r="K28" s="563"/>
      <c r="L28" s="773" t="s">
        <v>188</v>
      </c>
      <c r="M28" s="777"/>
      <c r="N28" s="768" t="s">
        <v>189</v>
      </c>
      <c r="O28" s="564"/>
      <c r="P28" s="568">
        <f>IF(OR(A28="",D28="",I28=""),0,FLOOR(IF(I28&lt;D28,TIME(I28,K28,1)+1,TIME(I28,K28,1))-TIME(D28,F28,0)-TIME(0,O28,0),"0:15"))</f>
        <v>0</v>
      </c>
      <c r="Q28" s="779" t="s">
        <v>290</v>
      </c>
      <c r="R28" s="774"/>
      <c r="S28" s="554"/>
      <c r="T28" s="924" t="s">
        <v>135</v>
      </c>
      <c r="U28" s="760" t="s">
        <v>328</v>
      </c>
      <c r="V28" s="774"/>
      <c r="W28" s="785"/>
      <c r="X28" s="786"/>
      <c r="Y28" s="17"/>
      <c r="AA28" s="17"/>
      <c r="AD28" s="196"/>
      <c r="AE28" s="197"/>
      <c r="AF28" s="17"/>
      <c r="AG28" s="17"/>
    </row>
    <row r="29" spans="1:33" ht="14.25" customHeight="1" x14ac:dyDescent="0.15">
      <c r="A29" s="863"/>
      <c r="B29" s="864"/>
      <c r="C29" s="923"/>
      <c r="D29" s="565"/>
      <c r="E29" s="772"/>
      <c r="F29" s="565"/>
      <c r="G29" s="775"/>
      <c r="H29" s="776"/>
      <c r="I29" s="565"/>
      <c r="J29" s="772"/>
      <c r="K29" s="565"/>
      <c r="L29" s="775"/>
      <c r="M29" s="778"/>
      <c r="N29" s="769"/>
      <c r="O29" s="566"/>
      <c r="P29" s="569">
        <f>IF(OR(A28="",D29="",I29=""),0,FLOOR(IF(I29&lt;D29,TIME(I29,K29,1)+1,TIME(I29,K29,1))-TIME(D29,F29,0)-TIME(0,O29,0),"0:15"))</f>
        <v>0</v>
      </c>
      <c r="Q29" s="762"/>
      <c r="R29" s="776"/>
      <c r="S29" s="553"/>
      <c r="T29" s="925"/>
      <c r="U29" s="762"/>
      <c r="V29" s="776"/>
      <c r="W29" s="766"/>
      <c r="X29" s="767"/>
      <c r="Y29" s="17"/>
      <c r="AA29" s="17"/>
      <c r="AD29" s="196"/>
      <c r="AE29" s="197"/>
      <c r="AF29" s="17"/>
      <c r="AG29" s="17"/>
    </row>
    <row r="30" spans="1:33" ht="20.25" customHeight="1" x14ac:dyDescent="0.15">
      <c r="A30" s="863"/>
      <c r="B30" s="864"/>
      <c r="C30" s="905" t="s">
        <v>330</v>
      </c>
      <c r="D30" s="896"/>
      <c r="E30" s="897"/>
      <c r="F30" s="897"/>
      <c r="G30" s="897"/>
      <c r="H30" s="897"/>
      <c r="I30" s="897"/>
      <c r="J30" s="897"/>
      <c r="K30" s="897"/>
      <c r="L30" s="897"/>
      <c r="M30" s="897"/>
      <c r="N30" s="897"/>
      <c r="O30" s="897"/>
      <c r="P30" s="897"/>
      <c r="Q30" s="897"/>
      <c r="R30" s="897"/>
      <c r="S30" s="897"/>
      <c r="T30" s="897"/>
      <c r="U30" s="897"/>
      <c r="V30" s="897"/>
      <c r="W30" s="897"/>
      <c r="X30" s="898"/>
      <c r="Y30" s="17"/>
      <c r="AA30" s="17"/>
      <c r="AD30" s="196"/>
      <c r="AE30" s="197"/>
      <c r="AF30" s="17"/>
      <c r="AG30" s="17"/>
    </row>
    <row r="31" spans="1:33" ht="20.25" customHeight="1" x14ac:dyDescent="0.15">
      <c r="A31" s="863"/>
      <c r="B31" s="864"/>
      <c r="C31" s="906"/>
      <c r="D31" s="899"/>
      <c r="E31" s="900"/>
      <c r="F31" s="900"/>
      <c r="G31" s="900"/>
      <c r="H31" s="900"/>
      <c r="I31" s="900"/>
      <c r="J31" s="900"/>
      <c r="K31" s="900"/>
      <c r="L31" s="900"/>
      <c r="M31" s="900"/>
      <c r="N31" s="900"/>
      <c r="O31" s="900"/>
      <c r="P31" s="900"/>
      <c r="Q31" s="900"/>
      <c r="R31" s="900"/>
      <c r="S31" s="900"/>
      <c r="T31" s="900"/>
      <c r="U31" s="900"/>
      <c r="V31" s="900"/>
      <c r="W31" s="900"/>
      <c r="X31" s="901"/>
      <c r="Y31" s="17"/>
      <c r="AA31" s="17"/>
      <c r="AD31" s="196"/>
      <c r="AE31" s="211"/>
      <c r="AF31" s="192"/>
      <c r="AG31" s="17"/>
    </row>
    <row r="32" spans="1:33" ht="20.25" customHeight="1" x14ac:dyDescent="0.15">
      <c r="A32" s="865"/>
      <c r="B32" s="866"/>
      <c r="C32" s="907"/>
      <c r="D32" s="902"/>
      <c r="E32" s="903"/>
      <c r="F32" s="903"/>
      <c r="G32" s="903"/>
      <c r="H32" s="903"/>
      <c r="I32" s="903"/>
      <c r="J32" s="903"/>
      <c r="K32" s="903"/>
      <c r="L32" s="903"/>
      <c r="M32" s="903"/>
      <c r="N32" s="903"/>
      <c r="O32" s="903"/>
      <c r="P32" s="903"/>
      <c r="Q32" s="903"/>
      <c r="R32" s="903"/>
      <c r="S32" s="903"/>
      <c r="T32" s="903"/>
      <c r="U32" s="903"/>
      <c r="V32" s="903"/>
      <c r="W32" s="903"/>
      <c r="X32" s="904"/>
      <c r="Y32" s="17"/>
      <c r="AA32" s="17"/>
      <c r="AD32" s="196"/>
      <c r="AE32" s="211"/>
      <c r="AF32" s="192"/>
      <c r="AG32" s="17"/>
    </row>
    <row r="33" spans="1:41" ht="14.25" customHeight="1" x14ac:dyDescent="0.15">
      <c r="A33" s="861" t="s">
        <v>296</v>
      </c>
      <c r="B33" s="862"/>
      <c r="C33" s="867" t="s">
        <v>329</v>
      </c>
      <c r="D33" s="563"/>
      <c r="E33" s="771" t="s">
        <v>186</v>
      </c>
      <c r="F33" s="563"/>
      <c r="G33" s="773" t="s">
        <v>187</v>
      </c>
      <c r="H33" s="774"/>
      <c r="I33" s="563"/>
      <c r="J33" s="771" t="s">
        <v>186</v>
      </c>
      <c r="K33" s="563"/>
      <c r="L33" s="773" t="s">
        <v>188</v>
      </c>
      <c r="M33" s="777"/>
      <c r="N33" s="768" t="s">
        <v>189</v>
      </c>
      <c r="O33" s="564"/>
      <c r="P33" s="568">
        <f>IF(OR(A33="",D33="",I33=""),0,FLOOR(IF(I33&lt;D33,TIME(I33,K33,1)+1,TIME(I33,K33,1))-TIME(D33,F33,0)-TIME(0,O33,0),"0:15"))</f>
        <v>0</v>
      </c>
      <c r="Q33" s="779" t="s">
        <v>290</v>
      </c>
      <c r="R33" s="774"/>
      <c r="S33" s="554"/>
      <c r="T33" s="924" t="s">
        <v>135</v>
      </c>
      <c r="U33" s="760" t="s">
        <v>328</v>
      </c>
      <c r="V33" s="774"/>
      <c r="W33" s="785"/>
      <c r="X33" s="786"/>
      <c r="Y33" s="17"/>
      <c r="AA33" s="17"/>
      <c r="AD33" s="196"/>
      <c r="AE33" s="211"/>
      <c r="AF33" s="192"/>
      <c r="AG33" s="17"/>
    </row>
    <row r="34" spans="1:41" ht="14.25" customHeight="1" x14ac:dyDescent="0.15">
      <c r="A34" s="863"/>
      <c r="B34" s="864"/>
      <c r="C34" s="923"/>
      <c r="D34" s="565"/>
      <c r="E34" s="772"/>
      <c r="F34" s="565"/>
      <c r="G34" s="775"/>
      <c r="H34" s="776"/>
      <c r="I34" s="565"/>
      <c r="J34" s="772"/>
      <c r="K34" s="565"/>
      <c r="L34" s="775"/>
      <c r="M34" s="778"/>
      <c r="N34" s="769"/>
      <c r="O34" s="566"/>
      <c r="P34" s="569">
        <f>IF(OR(A33="",D34="",I34=""),0,FLOOR(IF(I34&lt;D34,TIME(I34,K34,1)+1,TIME(I34,K34,1))-TIME(D34,F34,0)-TIME(0,O34,0),"0:15"))</f>
        <v>0</v>
      </c>
      <c r="Q34" s="762"/>
      <c r="R34" s="776"/>
      <c r="S34" s="553"/>
      <c r="T34" s="925"/>
      <c r="U34" s="762"/>
      <c r="V34" s="776"/>
      <c r="W34" s="766"/>
      <c r="X34" s="767"/>
      <c r="Y34" s="17"/>
      <c r="AA34" s="17"/>
      <c r="AD34" s="196"/>
      <c r="AE34" s="211"/>
      <c r="AF34" s="192"/>
      <c r="AG34" s="17"/>
    </row>
    <row r="35" spans="1:41" ht="20.25" customHeight="1" x14ac:dyDescent="0.15">
      <c r="A35" s="863"/>
      <c r="B35" s="864"/>
      <c r="C35" s="905" t="s">
        <v>330</v>
      </c>
      <c r="D35" s="896"/>
      <c r="E35" s="897"/>
      <c r="F35" s="897"/>
      <c r="G35" s="897"/>
      <c r="H35" s="897"/>
      <c r="I35" s="897"/>
      <c r="J35" s="897"/>
      <c r="K35" s="897"/>
      <c r="L35" s="897"/>
      <c r="M35" s="897"/>
      <c r="N35" s="897"/>
      <c r="O35" s="897"/>
      <c r="P35" s="897"/>
      <c r="Q35" s="897"/>
      <c r="R35" s="897"/>
      <c r="S35" s="897"/>
      <c r="T35" s="897"/>
      <c r="U35" s="897"/>
      <c r="V35" s="897"/>
      <c r="W35" s="897"/>
      <c r="X35" s="898"/>
      <c r="Y35" s="17"/>
      <c r="Z35" s="274"/>
      <c r="AA35" s="192"/>
      <c r="AB35" s="192"/>
      <c r="AC35" s="192"/>
      <c r="AD35" s="212"/>
      <c r="AE35" s="213"/>
      <c r="AF35" s="192"/>
      <c r="AG35" s="17"/>
    </row>
    <row r="36" spans="1:41" ht="20.25" customHeight="1" x14ac:dyDescent="0.15">
      <c r="A36" s="863"/>
      <c r="B36" s="864"/>
      <c r="C36" s="906"/>
      <c r="D36" s="899"/>
      <c r="E36" s="900"/>
      <c r="F36" s="900"/>
      <c r="G36" s="900"/>
      <c r="H36" s="900"/>
      <c r="I36" s="900"/>
      <c r="J36" s="900"/>
      <c r="K36" s="900"/>
      <c r="L36" s="900"/>
      <c r="M36" s="900"/>
      <c r="N36" s="900"/>
      <c r="O36" s="900"/>
      <c r="P36" s="900"/>
      <c r="Q36" s="900"/>
      <c r="R36" s="900"/>
      <c r="S36" s="900"/>
      <c r="T36" s="900"/>
      <c r="U36" s="900"/>
      <c r="V36" s="900"/>
      <c r="W36" s="900"/>
      <c r="X36" s="901"/>
      <c r="Y36" s="17"/>
      <c r="AA36" s="17"/>
      <c r="AD36" s="196"/>
      <c r="AE36" s="211"/>
      <c r="AF36" s="192"/>
      <c r="AG36" s="17"/>
    </row>
    <row r="37" spans="1:41" ht="20.25" customHeight="1" x14ac:dyDescent="0.15">
      <c r="A37" s="865"/>
      <c r="B37" s="866"/>
      <c r="C37" s="907"/>
      <c r="D37" s="902"/>
      <c r="E37" s="903"/>
      <c r="F37" s="903"/>
      <c r="G37" s="903"/>
      <c r="H37" s="903"/>
      <c r="I37" s="903"/>
      <c r="J37" s="903"/>
      <c r="K37" s="903"/>
      <c r="L37" s="903"/>
      <c r="M37" s="903"/>
      <c r="N37" s="903"/>
      <c r="O37" s="903"/>
      <c r="P37" s="903"/>
      <c r="Q37" s="903"/>
      <c r="R37" s="903"/>
      <c r="S37" s="903"/>
      <c r="T37" s="903"/>
      <c r="U37" s="903"/>
      <c r="V37" s="903"/>
      <c r="W37" s="903"/>
      <c r="X37" s="904"/>
      <c r="Y37" s="17"/>
      <c r="AA37" s="17"/>
      <c r="AD37" s="196"/>
      <c r="AE37" s="211"/>
      <c r="AF37" s="192"/>
      <c r="AG37" s="17"/>
    </row>
    <row r="38" spans="1:41" ht="14.25" customHeight="1" x14ac:dyDescent="0.15">
      <c r="A38" s="861" t="s">
        <v>297</v>
      </c>
      <c r="B38" s="862"/>
      <c r="C38" s="867" t="s">
        <v>329</v>
      </c>
      <c r="D38" s="563"/>
      <c r="E38" s="771" t="s">
        <v>186</v>
      </c>
      <c r="F38" s="563"/>
      <c r="G38" s="773" t="s">
        <v>187</v>
      </c>
      <c r="H38" s="774"/>
      <c r="I38" s="563"/>
      <c r="J38" s="771" t="s">
        <v>186</v>
      </c>
      <c r="K38" s="563"/>
      <c r="L38" s="773" t="s">
        <v>188</v>
      </c>
      <c r="M38" s="777"/>
      <c r="N38" s="768" t="s">
        <v>189</v>
      </c>
      <c r="O38" s="564"/>
      <c r="P38" s="568">
        <f>IF(OR(A38="",D38="",I38=""),0,FLOOR(IF(I38&lt;D38,TIME(I38,K38,1)+1,TIME(I38,K38,1))-TIME(D38,F38,0)-TIME(0,O38,0),"0:15"))</f>
        <v>0</v>
      </c>
      <c r="Q38" s="779" t="s">
        <v>290</v>
      </c>
      <c r="R38" s="774"/>
      <c r="S38" s="554"/>
      <c r="T38" s="924" t="s">
        <v>135</v>
      </c>
      <c r="U38" s="760" t="s">
        <v>328</v>
      </c>
      <c r="V38" s="774"/>
      <c r="W38" s="785"/>
      <c r="X38" s="786"/>
      <c r="Y38" s="17"/>
      <c r="AA38" s="17"/>
      <c r="AD38" s="196"/>
      <c r="AE38" s="197"/>
      <c r="AF38" s="17"/>
      <c r="AG38" s="17"/>
    </row>
    <row r="39" spans="1:41" ht="14.25" customHeight="1" x14ac:dyDescent="0.15">
      <c r="A39" s="863"/>
      <c r="B39" s="864"/>
      <c r="C39" s="923"/>
      <c r="D39" s="565"/>
      <c r="E39" s="772"/>
      <c r="F39" s="565"/>
      <c r="G39" s="775"/>
      <c r="H39" s="776"/>
      <c r="I39" s="565"/>
      <c r="J39" s="772"/>
      <c r="K39" s="565"/>
      <c r="L39" s="775"/>
      <c r="M39" s="778"/>
      <c r="N39" s="769"/>
      <c r="O39" s="566"/>
      <c r="P39" s="569">
        <f>IF(OR(A38="",D39="",I39=""),0,FLOOR(IF(I39&lt;D39,TIME(I39,K39,1)+1,TIME(I39,K39,1))-TIME(D39,F39,0)-TIME(0,O39,0),"0:15"))</f>
        <v>0</v>
      </c>
      <c r="Q39" s="762"/>
      <c r="R39" s="776"/>
      <c r="S39" s="553"/>
      <c r="T39" s="925"/>
      <c r="U39" s="762"/>
      <c r="V39" s="776"/>
      <c r="W39" s="766"/>
      <c r="X39" s="767"/>
      <c r="Y39" s="17"/>
      <c r="AA39" s="17"/>
      <c r="AD39" s="196"/>
      <c r="AE39" s="197"/>
      <c r="AF39" s="17"/>
      <c r="AG39" s="17"/>
    </row>
    <row r="40" spans="1:41" ht="20.25" customHeight="1" x14ac:dyDescent="0.15">
      <c r="A40" s="863"/>
      <c r="B40" s="864"/>
      <c r="C40" s="905" t="s">
        <v>330</v>
      </c>
      <c r="D40" s="896"/>
      <c r="E40" s="897"/>
      <c r="F40" s="897"/>
      <c r="G40" s="897"/>
      <c r="H40" s="897"/>
      <c r="I40" s="897"/>
      <c r="J40" s="897"/>
      <c r="K40" s="897"/>
      <c r="L40" s="897"/>
      <c r="M40" s="897"/>
      <c r="N40" s="897"/>
      <c r="O40" s="897"/>
      <c r="P40" s="897"/>
      <c r="Q40" s="897"/>
      <c r="R40" s="897"/>
      <c r="S40" s="897"/>
      <c r="T40" s="897"/>
      <c r="U40" s="897"/>
      <c r="V40" s="897"/>
      <c r="W40" s="897"/>
      <c r="X40" s="898"/>
      <c r="Y40" s="17"/>
      <c r="AA40" s="17"/>
      <c r="AD40" s="196"/>
      <c r="AE40" s="197"/>
      <c r="AF40" s="17"/>
      <c r="AG40" s="17"/>
    </row>
    <row r="41" spans="1:41" ht="20.25" customHeight="1" x14ac:dyDescent="0.15">
      <c r="A41" s="863"/>
      <c r="B41" s="864"/>
      <c r="C41" s="906"/>
      <c r="D41" s="899"/>
      <c r="E41" s="900"/>
      <c r="F41" s="900"/>
      <c r="G41" s="900"/>
      <c r="H41" s="900"/>
      <c r="I41" s="900"/>
      <c r="J41" s="900"/>
      <c r="K41" s="900"/>
      <c r="L41" s="900"/>
      <c r="M41" s="900"/>
      <c r="N41" s="900"/>
      <c r="O41" s="900"/>
      <c r="P41" s="900"/>
      <c r="Q41" s="900"/>
      <c r="R41" s="900"/>
      <c r="S41" s="900"/>
      <c r="T41" s="900"/>
      <c r="U41" s="900"/>
      <c r="V41" s="900"/>
      <c r="W41" s="900"/>
      <c r="X41" s="901"/>
      <c r="Y41" s="17"/>
      <c r="AA41" s="17"/>
      <c r="AD41" s="196"/>
      <c r="AE41" s="197"/>
      <c r="AF41" s="17"/>
      <c r="AG41" s="17"/>
    </row>
    <row r="42" spans="1:41" ht="20.25" customHeight="1" x14ac:dyDescent="0.15">
      <c r="A42" s="865"/>
      <c r="B42" s="866"/>
      <c r="C42" s="907"/>
      <c r="D42" s="902"/>
      <c r="E42" s="903"/>
      <c r="F42" s="903"/>
      <c r="G42" s="903"/>
      <c r="H42" s="903"/>
      <c r="I42" s="903"/>
      <c r="J42" s="903"/>
      <c r="K42" s="903"/>
      <c r="L42" s="903"/>
      <c r="M42" s="903"/>
      <c r="N42" s="903"/>
      <c r="O42" s="903"/>
      <c r="P42" s="903"/>
      <c r="Q42" s="903"/>
      <c r="R42" s="903"/>
      <c r="S42" s="903"/>
      <c r="T42" s="903"/>
      <c r="U42" s="903"/>
      <c r="V42" s="903"/>
      <c r="W42" s="903"/>
      <c r="X42" s="904"/>
      <c r="Y42" s="17"/>
      <c r="AA42" s="17"/>
      <c r="AD42" s="196"/>
      <c r="AE42" s="197"/>
      <c r="AF42" s="17"/>
      <c r="AG42" s="17"/>
    </row>
    <row r="43" spans="1:41" ht="14.25" customHeight="1" x14ac:dyDescent="0.15">
      <c r="A43" s="861" t="s">
        <v>298</v>
      </c>
      <c r="B43" s="862"/>
      <c r="C43" s="867" t="s">
        <v>329</v>
      </c>
      <c r="D43" s="563"/>
      <c r="E43" s="771" t="s">
        <v>186</v>
      </c>
      <c r="F43" s="563"/>
      <c r="G43" s="773" t="s">
        <v>187</v>
      </c>
      <c r="H43" s="774"/>
      <c r="I43" s="563"/>
      <c r="J43" s="771" t="s">
        <v>186</v>
      </c>
      <c r="K43" s="563"/>
      <c r="L43" s="773" t="s">
        <v>188</v>
      </c>
      <c r="M43" s="777"/>
      <c r="N43" s="768" t="s">
        <v>189</v>
      </c>
      <c r="O43" s="564"/>
      <c r="P43" s="568">
        <f>IF(OR(A43="",D43="",I43=""),0,FLOOR(IF(I43&lt;D43,TIME(I43,K43,1)+1,TIME(I43,K43,1))-TIME(D43,F43,0)-TIME(0,O43,0),"0:15"))</f>
        <v>0</v>
      </c>
      <c r="Q43" s="779" t="s">
        <v>290</v>
      </c>
      <c r="R43" s="774"/>
      <c r="S43" s="554"/>
      <c r="T43" s="924" t="s">
        <v>135</v>
      </c>
      <c r="U43" s="760" t="s">
        <v>328</v>
      </c>
      <c r="V43" s="774"/>
      <c r="W43" s="785"/>
      <c r="X43" s="786"/>
      <c r="Y43" s="17"/>
      <c r="AA43" s="17"/>
      <c r="AD43" s="196"/>
      <c r="AE43" s="197"/>
      <c r="AF43" s="17"/>
      <c r="AG43" s="17"/>
    </row>
    <row r="44" spans="1:41" ht="14.25" customHeight="1" x14ac:dyDescent="0.15">
      <c r="A44" s="863"/>
      <c r="B44" s="864"/>
      <c r="C44" s="923"/>
      <c r="D44" s="565"/>
      <c r="E44" s="772"/>
      <c r="F44" s="565"/>
      <c r="G44" s="775"/>
      <c r="H44" s="776"/>
      <c r="I44" s="565"/>
      <c r="J44" s="772"/>
      <c r="K44" s="565"/>
      <c r="L44" s="775"/>
      <c r="M44" s="778"/>
      <c r="N44" s="769"/>
      <c r="O44" s="566"/>
      <c r="P44" s="569">
        <f>IF(OR(A43="",D44="",I44=""),0,FLOOR(IF(I44&lt;D44,TIME(I44,K44,1)+1,TIME(I44,K44,1))-TIME(D44,F44,0)-TIME(0,O44,0),"0:15"))</f>
        <v>0</v>
      </c>
      <c r="Q44" s="762"/>
      <c r="R44" s="776"/>
      <c r="S44" s="553"/>
      <c r="T44" s="925"/>
      <c r="U44" s="762"/>
      <c r="V44" s="776"/>
      <c r="W44" s="766"/>
      <c r="X44" s="767"/>
      <c r="Y44" s="17"/>
      <c r="AA44" s="17"/>
      <c r="AD44" s="196"/>
      <c r="AE44" s="197"/>
      <c r="AF44" s="17"/>
      <c r="AG44" s="17"/>
    </row>
    <row r="45" spans="1:41" ht="20.25" customHeight="1" x14ac:dyDescent="0.15">
      <c r="A45" s="863"/>
      <c r="B45" s="864"/>
      <c r="C45" s="905" t="s">
        <v>330</v>
      </c>
      <c r="D45" s="896"/>
      <c r="E45" s="897"/>
      <c r="F45" s="897"/>
      <c r="G45" s="897"/>
      <c r="H45" s="897"/>
      <c r="I45" s="897"/>
      <c r="J45" s="897"/>
      <c r="K45" s="897"/>
      <c r="L45" s="897"/>
      <c r="M45" s="897"/>
      <c r="N45" s="897"/>
      <c r="O45" s="897"/>
      <c r="P45" s="897"/>
      <c r="Q45" s="897"/>
      <c r="R45" s="897"/>
      <c r="S45" s="897"/>
      <c r="T45" s="897"/>
      <c r="U45" s="897"/>
      <c r="V45" s="897"/>
      <c r="W45" s="897"/>
      <c r="X45" s="898"/>
      <c r="Y45" s="17"/>
      <c r="AA45" s="17"/>
      <c r="AD45" s="196"/>
      <c r="AE45" s="215"/>
      <c r="AF45" s="17"/>
      <c r="AG45" s="17"/>
      <c r="AK45" s="207"/>
      <c r="AL45" s="216"/>
      <c r="AM45" s="209"/>
      <c r="AO45" s="209"/>
    </row>
    <row r="46" spans="1:41" ht="20.25" customHeight="1" x14ac:dyDescent="0.15">
      <c r="A46" s="863"/>
      <c r="B46" s="864"/>
      <c r="C46" s="906"/>
      <c r="D46" s="899"/>
      <c r="E46" s="900"/>
      <c r="F46" s="900"/>
      <c r="G46" s="900"/>
      <c r="H46" s="900"/>
      <c r="I46" s="900"/>
      <c r="J46" s="900"/>
      <c r="K46" s="900"/>
      <c r="L46" s="900"/>
      <c r="M46" s="900"/>
      <c r="N46" s="900"/>
      <c r="O46" s="900"/>
      <c r="P46" s="900"/>
      <c r="Q46" s="900"/>
      <c r="R46" s="900"/>
      <c r="S46" s="900"/>
      <c r="T46" s="900"/>
      <c r="U46" s="900"/>
      <c r="V46" s="900"/>
      <c r="W46" s="900"/>
      <c r="X46" s="901"/>
      <c r="Y46" s="17"/>
      <c r="AA46" s="17"/>
      <c r="AD46" s="196"/>
      <c r="AE46" s="215"/>
      <c r="AF46" s="17"/>
      <c r="AG46" s="17"/>
      <c r="AK46" s="207"/>
      <c r="AL46" s="216"/>
      <c r="AM46" s="209"/>
      <c r="AO46" s="209"/>
    </row>
    <row r="47" spans="1:41" ht="20.25" customHeight="1" x14ac:dyDescent="0.15">
      <c r="A47" s="865"/>
      <c r="B47" s="866"/>
      <c r="C47" s="907"/>
      <c r="D47" s="902"/>
      <c r="E47" s="903"/>
      <c r="F47" s="903"/>
      <c r="G47" s="903"/>
      <c r="H47" s="903"/>
      <c r="I47" s="903"/>
      <c r="J47" s="903"/>
      <c r="K47" s="903"/>
      <c r="L47" s="903"/>
      <c r="M47" s="903"/>
      <c r="N47" s="903"/>
      <c r="O47" s="903"/>
      <c r="P47" s="903"/>
      <c r="Q47" s="903"/>
      <c r="R47" s="903"/>
      <c r="S47" s="903"/>
      <c r="T47" s="903"/>
      <c r="U47" s="903"/>
      <c r="V47" s="903"/>
      <c r="W47" s="903"/>
      <c r="X47" s="904"/>
      <c r="Y47" s="17"/>
      <c r="AA47" s="17"/>
      <c r="AD47" s="196"/>
      <c r="AE47" s="215"/>
      <c r="AF47" s="17"/>
      <c r="AG47" s="17"/>
      <c r="AK47" s="207"/>
      <c r="AL47" s="216"/>
      <c r="AM47" s="209"/>
      <c r="AO47" s="209"/>
    </row>
    <row r="48" spans="1:41" ht="14.25" customHeight="1" x14ac:dyDescent="0.15">
      <c r="A48" s="861" t="s">
        <v>299</v>
      </c>
      <c r="B48" s="862"/>
      <c r="C48" s="867" t="s">
        <v>329</v>
      </c>
      <c r="D48" s="563"/>
      <c r="E48" s="771" t="s">
        <v>186</v>
      </c>
      <c r="F48" s="563"/>
      <c r="G48" s="773" t="s">
        <v>187</v>
      </c>
      <c r="H48" s="774"/>
      <c r="I48" s="563"/>
      <c r="J48" s="771" t="s">
        <v>186</v>
      </c>
      <c r="K48" s="563"/>
      <c r="L48" s="773" t="s">
        <v>188</v>
      </c>
      <c r="M48" s="777"/>
      <c r="N48" s="768" t="s">
        <v>189</v>
      </c>
      <c r="O48" s="564"/>
      <c r="P48" s="568">
        <f>IF(OR(A48="",D48="",I48=""),0,FLOOR(IF(I48&lt;D48,TIME(I48,K48,1)+1,TIME(I48,K48,1))-TIME(D48,F48,0)-TIME(0,O48,0),"0:15"))</f>
        <v>0</v>
      </c>
      <c r="Q48" s="779" t="s">
        <v>290</v>
      </c>
      <c r="R48" s="774"/>
      <c r="S48" s="554"/>
      <c r="T48" s="924" t="s">
        <v>135</v>
      </c>
      <c r="U48" s="760" t="s">
        <v>328</v>
      </c>
      <c r="V48" s="774"/>
      <c r="W48" s="785"/>
      <c r="X48" s="786"/>
      <c r="Y48" s="17"/>
      <c r="AA48" s="17"/>
      <c r="AD48" s="196"/>
      <c r="AE48" s="215"/>
      <c r="AF48" s="17"/>
      <c r="AG48" s="17"/>
      <c r="AK48" s="207"/>
      <c r="AL48" s="216"/>
    </row>
    <row r="49" spans="1:41" ht="14.25" customHeight="1" x14ac:dyDescent="0.15">
      <c r="A49" s="863"/>
      <c r="B49" s="864"/>
      <c r="C49" s="923"/>
      <c r="D49" s="565"/>
      <c r="E49" s="772"/>
      <c r="F49" s="565"/>
      <c r="G49" s="775"/>
      <c r="H49" s="776"/>
      <c r="I49" s="565"/>
      <c r="J49" s="772"/>
      <c r="K49" s="565"/>
      <c r="L49" s="775"/>
      <c r="M49" s="778"/>
      <c r="N49" s="769"/>
      <c r="O49" s="566"/>
      <c r="P49" s="569">
        <f>IF(OR(A48="",D49="",I49=""),0,FLOOR(IF(I49&lt;D49,TIME(I49,K49,1)+1,TIME(I49,K49,1))-TIME(D49,F49,0)-TIME(0,O49,0),"0:15"))</f>
        <v>0</v>
      </c>
      <c r="Q49" s="762"/>
      <c r="R49" s="776"/>
      <c r="S49" s="553"/>
      <c r="T49" s="925"/>
      <c r="U49" s="762"/>
      <c r="V49" s="776"/>
      <c r="W49" s="766"/>
      <c r="X49" s="767"/>
      <c r="Y49" s="17"/>
      <c r="AA49" s="17"/>
      <c r="AD49" s="196"/>
      <c r="AE49" s="215"/>
      <c r="AF49" s="17"/>
      <c r="AG49" s="17"/>
      <c r="AK49" s="207"/>
      <c r="AL49" s="216"/>
    </row>
    <row r="50" spans="1:41" ht="20.25" customHeight="1" x14ac:dyDescent="0.15">
      <c r="A50" s="863"/>
      <c r="B50" s="864"/>
      <c r="C50" s="905" t="s">
        <v>330</v>
      </c>
      <c r="D50" s="896"/>
      <c r="E50" s="897"/>
      <c r="F50" s="897"/>
      <c r="G50" s="897"/>
      <c r="H50" s="897"/>
      <c r="I50" s="897"/>
      <c r="J50" s="897"/>
      <c r="K50" s="897"/>
      <c r="L50" s="897"/>
      <c r="M50" s="897"/>
      <c r="N50" s="897"/>
      <c r="O50" s="897"/>
      <c r="P50" s="897"/>
      <c r="Q50" s="897"/>
      <c r="R50" s="897"/>
      <c r="S50" s="897"/>
      <c r="T50" s="897"/>
      <c r="U50" s="897"/>
      <c r="V50" s="897"/>
      <c r="W50" s="897"/>
      <c r="X50" s="898"/>
      <c r="Y50" s="17"/>
      <c r="AA50" s="17"/>
      <c r="AD50" s="196"/>
      <c r="AE50" s="197"/>
      <c r="AF50" s="17"/>
      <c r="AG50" s="17"/>
      <c r="AK50" s="217"/>
      <c r="AL50" s="218"/>
      <c r="AM50" s="209"/>
      <c r="AO50" s="209"/>
    </row>
    <row r="51" spans="1:41" ht="20.25" customHeight="1" x14ac:dyDescent="0.15">
      <c r="A51" s="863"/>
      <c r="B51" s="864"/>
      <c r="C51" s="906"/>
      <c r="D51" s="899"/>
      <c r="E51" s="900"/>
      <c r="F51" s="900"/>
      <c r="G51" s="900"/>
      <c r="H51" s="900"/>
      <c r="I51" s="900"/>
      <c r="J51" s="900"/>
      <c r="K51" s="900"/>
      <c r="L51" s="900"/>
      <c r="M51" s="900"/>
      <c r="N51" s="900"/>
      <c r="O51" s="900"/>
      <c r="P51" s="900"/>
      <c r="Q51" s="900"/>
      <c r="R51" s="900"/>
      <c r="S51" s="900"/>
      <c r="T51" s="900"/>
      <c r="U51" s="900"/>
      <c r="V51" s="900"/>
      <c r="W51" s="900"/>
      <c r="X51" s="901"/>
      <c r="Y51" s="17"/>
      <c r="AA51" s="17"/>
      <c r="AD51" s="196"/>
      <c r="AE51" s="197"/>
      <c r="AF51" s="17"/>
      <c r="AG51" s="17"/>
    </row>
    <row r="52" spans="1:41" ht="20.25" customHeight="1" x14ac:dyDescent="0.15">
      <c r="A52" s="865"/>
      <c r="B52" s="866"/>
      <c r="C52" s="907"/>
      <c r="D52" s="902"/>
      <c r="E52" s="903"/>
      <c r="F52" s="903"/>
      <c r="G52" s="903"/>
      <c r="H52" s="903"/>
      <c r="I52" s="903"/>
      <c r="J52" s="903"/>
      <c r="K52" s="903"/>
      <c r="L52" s="903"/>
      <c r="M52" s="903"/>
      <c r="N52" s="903"/>
      <c r="O52" s="903"/>
      <c r="P52" s="903"/>
      <c r="Q52" s="903"/>
      <c r="R52" s="903"/>
      <c r="S52" s="903"/>
      <c r="T52" s="903"/>
      <c r="U52" s="903"/>
      <c r="V52" s="903"/>
      <c r="W52" s="903"/>
      <c r="X52" s="904"/>
      <c r="Y52" s="17"/>
      <c r="AA52" s="17"/>
      <c r="AD52" s="196"/>
      <c r="AE52" s="197"/>
      <c r="AF52" s="17"/>
      <c r="AG52" s="17"/>
    </row>
    <row r="53" spans="1:41" ht="14.25" customHeight="1" x14ac:dyDescent="0.15">
      <c r="A53" s="861" t="s">
        <v>300</v>
      </c>
      <c r="B53" s="862"/>
      <c r="C53" s="867" t="s">
        <v>329</v>
      </c>
      <c r="D53" s="563"/>
      <c r="E53" s="771" t="s">
        <v>186</v>
      </c>
      <c r="F53" s="563"/>
      <c r="G53" s="773" t="s">
        <v>187</v>
      </c>
      <c r="H53" s="774"/>
      <c r="I53" s="563"/>
      <c r="J53" s="771" t="s">
        <v>186</v>
      </c>
      <c r="K53" s="563"/>
      <c r="L53" s="773" t="s">
        <v>188</v>
      </c>
      <c r="M53" s="777"/>
      <c r="N53" s="768" t="s">
        <v>189</v>
      </c>
      <c r="O53" s="564"/>
      <c r="P53" s="568">
        <f>IF(OR(A53="",D53="",I53=""),0,FLOOR(IF(I53&lt;D53,TIME(I53,K53,1)+1,TIME(I53,K53,1))-TIME(D53,F53,0)-TIME(0,O53,0),"0:15"))</f>
        <v>0</v>
      </c>
      <c r="Q53" s="779" t="s">
        <v>290</v>
      </c>
      <c r="R53" s="774"/>
      <c r="S53" s="554"/>
      <c r="T53" s="924" t="s">
        <v>135</v>
      </c>
      <c r="U53" s="760" t="s">
        <v>328</v>
      </c>
      <c r="V53" s="774"/>
      <c r="W53" s="785"/>
      <c r="X53" s="786"/>
      <c r="Y53" s="17"/>
      <c r="AA53" s="17"/>
      <c r="AD53" s="196"/>
      <c r="AE53" s="197"/>
      <c r="AF53" s="17"/>
      <c r="AG53" s="17"/>
    </row>
    <row r="54" spans="1:41" ht="14.25" customHeight="1" x14ac:dyDescent="0.15">
      <c r="A54" s="863"/>
      <c r="B54" s="864"/>
      <c r="C54" s="923"/>
      <c r="D54" s="565"/>
      <c r="E54" s="772"/>
      <c r="F54" s="565"/>
      <c r="G54" s="775"/>
      <c r="H54" s="776"/>
      <c r="I54" s="565"/>
      <c r="J54" s="772"/>
      <c r="K54" s="565"/>
      <c r="L54" s="775"/>
      <c r="M54" s="778"/>
      <c r="N54" s="769"/>
      <c r="O54" s="566"/>
      <c r="P54" s="569">
        <f>IF(OR(A53="",D54="",I54=""),0,FLOOR(IF(I54&lt;D54,TIME(I54,K54,1)+1,TIME(I54,K54,1))-TIME(D54,F54,0)-TIME(0,O54,0),"0:15"))</f>
        <v>0</v>
      </c>
      <c r="Q54" s="762"/>
      <c r="R54" s="776"/>
      <c r="S54" s="553"/>
      <c r="T54" s="925"/>
      <c r="U54" s="762"/>
      <c r="V54" s="776"/>
      <c r="W54" s="766"/>
      <c r="X54" s="767"/>
      <c r="Y54" s="17"/>
      <c r="AA54" s="17"/>
      <c r="AD54" s="196"/>
      <c r="AE54" s="197"/>
      <c r="AF54" s="17"/>
      <c r="AG54" s="17"/>
    </row>
    <row r="55" spans="1:41" ht="20.25" customHeight="1" x14ac:dyDescent="0.15">
      <c r="A55" s="863"/>
      <c r="B55" s="864"/>
      <c r="C55" s="905" t="s">
        <v>330</v>
      </c>
      <c r="D55" s="896"/>
      <c r="E55" s="897"/>
      <c r="F55" s="897"/>
      <c r="G55" s="897"/>
      <c r="H55" s="897"/>
      <c r="I55" s="897"/>
      <c r="J55" s="897"/>
      <c r="K55" s="897"/>
      <c r="L55" s="897"/>
      <c r="M55" s="897"/>
      <c r="N55" s="897"/>
      <c r="O55" s="897"/>
      <c r="P55" s="897"/>
      <c r="Q55" s="897"/>
      <c r="R55" s="897"/>
      <c r="S55" s="897"/>
      <c r="T55" s="897"/>
      <c r="U55" s="897"/>
      <c r="V55" s="897"/>
      <c r="W55" s="897"/>
      <c r="X55" s="898"/>
      <c r="Y55" s="17"/>
      <c r="AA55" s="17"/>
      <c r="AD55" s="196"/>
      <c r="AE55" s="197"/>
      <c r="AF55" s="17"/>
      <c r="AG55" s="17"/>
    </row>
    <row r="56" spans="1:41" ht="20.25" customHeight="1" x14ac:dyDescent="0.15">
      <c r="A56" s="863"/>
      <c r="B56" s="864"/>
      <c r="C56" s="906"/>
      <c r="D56" s="899"/>
      <c r="E56" s="900"/>
      <c r="F56" s="900"/>
      <c r="G56" s="900"/>
      <c r="H56" s="900"/>
      <c r="I56" s="900"/>
      <c r="J56" s="900"/>
      <c r="K56" s="900"/>
      <c r="L56" s="900"/>
      <c r="M56" s="900"/>
      <c r="N56" s="900"/>
      <c r="O56" s="900"/>
      <c r="P56" s="900"/>
      <c r="Q56" s="900"/>
      <c r="R56" s="900"/>
      <c r="S56" s="900"/>
      <c r="T56" s="900"/>
      <c r="U56" s="900"/>
      <c r="V56" s="900"/>
      <c r="W56" s="900"/>
      <c r="X56" s="901"/>
      <c r="Y56" s="17"/>
      <c r="AA56" s="17"/>
      <c r="AD56" s="196"/>
      <c r="AE56" s="197"/>
      <c r="AF56" s="17"/>
      <c r="AG56" s="17"/>
    </row>
    <row r="57" spans="1:41" ht="20.25" customHeight="1" x14ac:dyDescent="0.15">
      <c r="A57" s="865"/>
      <c r="B57" s="866"/>
      <c r="C57" s="907"/>
      <c r="D57" s="902"/>
      <c r="E57" s="903"/>
      <c r="F57" s="903"/>
      <c r="G57" s="903"/>
      <c r="H57" s="903"/>
      <c r="I57" s="903"/>
      <c r="J57" s="903"/>
      <c r="K57" s="903"/>
      <c r="L57" s="903"/>
      <c r="M57" s="903"/>
      <c r="N57" s="903"/>
      <c r="O57" s="903"/>
      <c r="P57" s="903"/>
      <c r="Q57" s="903"/>
      <c r="R57" s="903"/>
      <c r="S57" s="903"/>
      <c r="T57" s="903"/>
      <c r="U57" s="903"/>
      <c r="V57" s="903"/>
      <c r="W57" s="903"/>
      <c r="X57" s="904"/>
      <c r="Y57" s="17"/>
      <c r="AA57" s="17"/>
      <c r="AD57" s="196"/>
      <c r="AE57" s="197"/>
      <c r="AF57" s="17"/>
      <c r="AG57" s="17"/>
    </row>
    <row r="58" spans="1:41" ht="14.25" customHeight="1" x14ac:dyDescent="0.15">
      <c r="A58" s="573"/>
      <c r="B58" s="573"/>
      <c r="C58" s="562"/>
      <c r="D58" s="562"/>
      <c r="E58" s="562"/>
      <c r="F58" s="562"/>
      <c r="G58" s="562"/>
      <c r="H58" s="562"/>
      <c r="I58" s="562"/>
      <c r="J58" s="562"/>
      <c r="K58" s="562"/>
      <c r="L58" s="562"/>
      <c r="M58" s="562"/>
      <c r="N58" s="562"/>
      <c r="O58" s="562"/>
      <c r="P58" s="562"/>
      <c r="Q58" s="562"/>
      <c r="R58" s="562"/>
      <c r="S58" s="562"/>
      <c r="T58" s="562"/>
      <c r="U58" s="562"/>
      <c r="V58" s="562"/>
      <c r="W58" s="562"/>
      <c r="X58" s="575"/>
      <c r="Y58" s="17"/>
      <c r="AA58" s="17"/>
      <c r="AD58" s="196"/>
      <c r="AE58" s="196"/>
      <c r="AF58" s="17"/>
      <c r="AG58" s="17"/>
      <c r="AK58" s="207"/>
      <c r="AL58" s="217"/>
      <c r="AM58" s="209"/>
      <c r="AO58" s="209"/>
    </row>
    <row r="59" spans="1:41" ht="14.25" customHeight="1" x14ac:dyDescent="0.15">
      <c r="A59" s="574"/>
      <c r="B59" s="574"/>
      <c r="C59" s="562"/>
      <c r="D59" s="562"/>
      <c r="E59" s="562"/>
      <c r="F59" s="562"/>
      <c r="G59" s="562"/>
      <c r="H59" s="562"/>
      <c r="I59" s="562"/>
      <c r="J59" s="562"/>
      <c r="K59" s="562"/>
      <c r="L59" s="562"/>
      <c r="M59" s="562"/>
      <c r="N59" s="562"/>
      <c r="O59" s="562"/>
      <c r="P59" s="562"/>
      <c r="Q59" s="562"/>
      <c r="R59" s="562"/>
      <c r="S59" s="562"/>
      <c r="T59" s="562"/>
      <c r="U59" s="787" t="str">
        <f>IF('10号'!T23="","（ 平成　　年　　月 ）",'10号'!T26)</f>
        <v>（ 平成　　年　　月 ）</v>
      </c>
      <c r="V59" s="787"/>
      <c r="W59" s="787"/>
      <c r="X59" s="787"/>
      <c r="Y59" s="17"/>
      <c r="AA59" s="17"/>
      <c r="AD59" s="196"/>
      <c r="AE59" s="196"/>
      <c r="AF59" s="17"/>
      <c r="AG59" s="17"/>
      <c r="AK59" s="207"/>
      <c r="AL59" s="217"/>
      <c r="AM59" s="209"/>
      <c r="AO59" s="209"/>
    </row>
    <row r="60" spans="1:41" ht="14.25" customHeight="1" x14ac:dyDescent="0.15">
      <c r="A60" s="861" t="s">
        <v>301</v>
      </c>
      <c r="B60" s="862"/>
      <c r="C60" s="867" t="s">
        <v>329</v>
      </c>
      <c r="D60" s="563"/>
      <c r="E60" s="771" t="s">
        <v>186</v>
      </c>
      <c r="F60" s="563"/>
      <c r="G60" s="773" t="s">
        <v>187</v>
      </c>
      <c r="H60" s="774"/>
      <c r="I60" s="563"/>
      <c r="J60" s="771" t="s">
        <v>186</v>
      </c>
      <c r="K60" s="563"/>
      <c r="L60" s="773" t="s">
        <v>188</v>
      </c>
      <c r="M60" s="777"/>
      <c r="N60" s="768" t="s">
        <v>189</v>
      </c>
      <c r="O60" s="564"/>
      <c r="P60" s="568">
        <f>IF(OR(A60="",D60="",I60=""),0,FLOOR(IF(I60&lt;D60,TIME(I60,K60,1)+1,TIME(I60,K60,1))-TIME(D60,F60,0)-TIME(0,O60,0),"0:15"))</f>
        <v>0</v>
      </c>
      <c r="Q60" s="779" t="s">
        <v>290</v>
      </c>
      <c r="R60" s="774"/>
      <c r="S60" s="554"/>
      <c r="T60" s="924" t="s">
        <v>135</v>
      </c>
      <c r="U60" s="760" t="s">
        <v>328</v>
      </c>
      <c r="V60" s="774"/>
      <c r="W60" s="785"/>
      <c r="X60" s="786"/>
      <c r="Y60" s="17"/>
      <c r="AA60" s="17"/>
      <c r="AD60" s="196"/>
      <c r="AE60" s="197"/>
      <c r="AF60" s="17"/>
      <c r="AG60" s="17"/>
    </row>
    <row r="61" spans="1:41" ht="14.25" customHeight="1" x14ac:dyDescent="0.15">
      <c r="A61" s="863"/>
      <c r="B61" s="864"/>
      <c r="C61" s="923"/>
      <c r="D61" s="565"/>
      <c r="E61" s="772"/>
      <c r="F61" s="565"/>
      <c r="G61" s="775"/>
      <c r="H61" s="776"/>
      <c r="I61" s="565"/>
      <c r="J61" s="772"/>
      <c r="K61" s="565"/>
      <c r="L61" s="775"/>
      <c r="M61" s="778"/>
      <c r="N61" s="769"/>
      <c r="O61" s="566"/>
      <c r="P61" s="569">
        <f>IF(OR(A60="",D61="",I61=""),0,FLOOR(IF(I61&lt;D61,TIME(I61,K61,1)+1,TIME(I61,K61,1))-TIME(D61,F61,0)-TIME(0,O61,0),"0:15"))</f>
        <v>0</v>
      </c>
      <c r="Q61" s="762"/>
      <c r="R61" s="776"/>
      <c r="S61" s="553"/>
      <c r="T61" s="925"/>
      <c r="U61" s="762"/>
      <c r="V61" s="776"/>
      <c r="W61" s="766"/>
      <c r="X61" s="767"/>
      <c r="Y61" s="17"/>
      <c r="AA61" s="17"/>
      <c r="AD61" s="196"/>
      <c r="AE61" s="197"/>
      <c r="AF61" s="17"/>
      <c r="AG61" s="17"/>
    </row>
    <row r="62" spans="1:41" ht="20.25" customHeight="1" x14ac:dyDescent="0.15">
      <c r="A62" s="863"/>
      <c r="B62" s="864"/>
      <c r="C62" s="905" t="s">
        <v>330</v>
      </c>
      <c r="D62" s="896"/>
      <c r="E62" s="897"/>
      <c r="F62" s="897"/>
      <c r="G62" s="897"/>
      <c r="H62" s="897"/>
      <c r="I62" s="897"/>
      <c r="J62" s="897"/>
      <c r="K62" s="897"/>
      <c r="L62" s="897"/>
      <c r="M62" s="897"/>
      <c r="N62" s="897"/>
      <c r="O62" s="897"/>
      <c r="P62" s="897"/>
      <c r="Q62" s="897"/>
      <c r="R62" s="897"/>
      <c r="S62" s="897"/>
      <c r="T62" s="897"/>
      <c r="U62" s="897"/>
      <c r="V62" s="897"/>
      <c r="W62" s="897"/>
      <c r="X62" s="898"/>
      <c r="Y62" s="17"/>
      <c r="AA62" s="17"/>
      <c r="AD62" s="196"/>
      <c r="AE62" s="197"/>
      <c r="AF62" s="17"/>
      <c r="AG62" s="17"/>
    </row>
    <row r="63" spans="1:41" ht="20.25" customHeight="1" x14ac:dyDescent="0.15">
      <c r="A63" s="863"/>
      <c r="B63" s="864"/>
      <c r="C63" s="906"/>
      <c r="D63" s="899"/>
      <c r="E63" s="900"/>
      <c r="F63" s="900"/>
      <c r="G63" s="900"/>
      <c r="H63" s="900"/>
      <c r="I63" s="900"/>
      <c r="J63" s="900"/>
      <c r="K63" s="900"/>
      <c r="L63" s="900"/>
      <c r="M63" s="900"/>
      <c r="N63" s="900"/>
      <c r="O63" s="900"/>
      <c r="P63" s="900"/>
      <c r="Q63" s="900"/>
      <c r="R63" s="900"/>
      <c r="S63" s="900"/>
      <c r="T63" s="900"/>
      <c r="U63" s="900"/>
      <c r="V63" s="900"/>
      <c r="W63" s="900"/>
      <c r="X63" s="901"/>
      <c r="Y63" s="17"/>
      <c r="AA63" s="17"/>
      <c r="AD63" s="196"/>
      <c r="AE63" s="197"/>
      <c r="AF63" s="17"/>
      <c r="AG63" s="17"/>
    </row>
    <row r="64" spans="1:41" ht="20.25" customHeight="1" x14ac:dyDescent="0.15">
      <c r="A64" s="865"/>
      <c r="B64" s="866"/>
      <c r="C64" s="907"/>
      <c r="D64" s="902"/>
      <c r="E64" s="903"/>
      <c r="F64" s="903"/>
      <c r="G64" s="903"/>
      <c r="H64" s="903"/>
      <c r="I64" s="903"/>
      <c r="J64" s="903"/>
      <c r="K64" s="903"/>
      <c r="L64" s="903"/>
      <c r="M64" s="903"/>
      <c r="N64" s="903"/>
      <c r="O64" s="903"/>
      <c r="P64" s="903"/>
      <c r="Q64" s="903"/>
      <c r="R64" s="903"/>
      <c r="S64" s="903"/>
      <c r="T64" s="903"/>
      <c r="U64" s="903"/>
      <c r="V64" s="903"/>
      <c r="W64" s="903"/>
      <c r="X64" s="904"/>
      <c r="Y64" s="17"/>
      <c r="AA64" s="17"/>
      <c r="AD64" s="196"/>
      <c r="AE64" s="197"/>
      <c r="AF64" s="17"/>
      <c r="AG64" s="17"/>
    </row>
    <row r="65" spans="1:33" ht="14.25" customHeight="1" x14ac:dyDescent="0.15">
      <c r="A65" s="861" t="s">
        <v>302</v>
      </c>
      <c r="B65" s="862"/>
      <c r="C65" s="867" t="s">
        <v>329</v>
      </c>
      <c r="D65" s="563"/>
      <c r="E65" s="771" t="s">
        <v>186</v>
      </c>
      <c r="F65" s="563"/>
      <c r="G65" s="773" t="s">
        <v>187</v>
      </c>
      <c r="H65" s="774"/>
      <c r="I65" s="563"/>
      <c r="J65" s="771" t="s">
        <v>186</v>
      </c>
      <c r="K65" s="563"/>
      <c r="L65" s="773" t="s">
        <v>188</v>
      </c>
      <c r="M65" s="777"/>
      <c r="N65" s="768" t="s">
        <v>189</v>
      </c>
      <c r="O65" s="564"/>
      <c r="P65" s="568">
        <f>IF(OR(A65="",D65="",I65=""),0,FLOOR(IF(I65&lt;D65,TIME(I65,K65,1)+1,TIME(I65,K65,1))-TIME(D65,F65,0)-TIME(0,O65,0),"0:15"))</f>
        <v>0</v>
      </c>
      <c r="Q65" s="779" t="s">
        <v>290</v>
      </c>
      <c r="R65" s="774"/>
      <c r="S65" s="554"/>
      <c r="T65" s="924" t="s">
        <v>135</v>
      </c>
      <c r="U65" s="760" t="s">
        <v>328</v>
      </c>
      <c r="V65" s="774"/>
      <c r="W65" s="785"/>
      <c r="X65" s="786"/>
      <c r="Y65" s="17"/>
      <c r="AA65" s="17"/>
      <c r="AD65" s="196"/>
      <c r="AE65" s="197"/>
      <c r="AF65" s="17"/>
      <c r="AG65" s="17"/>
    </row>
    <row r="66" spans="1:33" ht="14.25" customHeight="1" x14ac:dyDescent="0.15">
      <c r="A66" s="863"/>
      <c r="B66" s="864"/>
      <c r="C66" s="923"/>
      <c r="D66" s="565"/>
      <c r="E66" s="772"/>
      <c r="F66" s="565"/>
      <c r="G66" s="775"/>
      <c r="H66" s="776"/>
      <c r="I66" s="565"/>
      <c r="J66" s="772"/>
      <c r="K66" s="565"/>
      <c r="L66" s="775"/>
      <c r="M66" s="778"/>
      <c r="N66" s="769"/>
      <c r="O66" s="566"/>
      <c r="P66" s="569">
        <f>IF(OR(A65="",D66="",I66=""),0,FLOOR(IF(I66&lt;D66,TIME(I66,K66,1)+1,TIME(I66,K66,1))-TIME(D66,F66,0)-TIME(0,O66,0),"0:15"))</f>
        <v>0</v>
      </c>
      <c r="Q66" s="762"/>
      <c r="R66" s="776"/>
      <c r="S66" s="553"/>
      <c r="T66" s="925"/>
      <c r="U66" s="762"/>
      <c r="V66" s="776"/>
      <c r="W66" s="766"/>
      <c r="X66" s="767"/>
      <c r="Y66" s="17"/>
      <c r="AA66" s="17"/>
      <c r="AD66" s="196"/>
      <c r="AE66" s="197"/>
      <c r="AF66" s="17"/>
      <c r="AG66" s="17"/>
    </row>
    <row r="67" spans="1:33" ht="20.25" customHeight="1" x14ac:dyDescent="0.15">
      <c r="A67" s="863"/>
      <c r="B67" s="864"/>
      <c r="C67" s="905" t="s">
        <v>330</v>
      </c>
      <c r="D67" s="896"/>
      <c r="E67" s="897"/>
      <c r="F67" s="897"/>
      <c r="G67" s="897"/>
      <c r="H67" s="897"/>
      <c r="I67" s="897"/>
      <c r="J67" s="897"/>
      <c r="K67" s="897"/>
      <c r="L67" s="897"/>
      <c r="M67" s="897"/>
      <c r="N67" s="897"/>
      <c r="O67" s="897"/>
      <c r="P67" s="897"/>
      <c r="Q67" s="897"/>
      <c r="R67" s="897"/>
      <c r="S67" s="897"/>
      <c r="T67" s="897"/>
      <c r="U67" s="897"/>
      <c r="V67" s="897"/>
      <c r="W67" s="897"/>
      <c r="X67" s="898"/>
      <c r="Y67" s="17"/>
      <c r="AA67" s="17"/>
      <c r="AD67" s="196"/>
      <c r="AE67" s="197"/>
      <c r="AF67" s="17"/>
      <c r="AG67" s="17"/>
    </row>
    <row r="68" spans="1:33" ht="20.25" customHeight="1" x14ac:dyDescent="0.15">
      <c r="A68" s="863"/>
      <c r="B68" s="864"/>
      <c r="C68" s="906"/>
      <c r="D68" s="899"/>
      <c r="E68" s="900"/>
      <c r="F68" s="900"/>
      <c r="G68" s="900"/>
      <c r="H68" s="900"/>
      <c r="I68" s="900"/>
      <c r="J68" s="900"/>
      <c r="K68" s="900"/>
      <c r="L68" s="900"/>
      <c r="M68" s="900"/>
      <c r="N68" s="900"/>
      <c r="O68" s="900"/>
      <c r="P68" s="900"/>
      <c r="Q68" s="900"/>
      <c r="R68" s="900"/>
      <c r="S68" s="900"/>
      <c r="T68" s="900"/>
      <c r="U68" s="900"/>
      <c r="V68" s="900"/>
      <c r="W68" s="900"/>
      <c r="X68" s="901"/>
      <c r="Y68" s="17"/>
      <c r="AA68" s="17"/>
      <c r="AD68" s="196"/>
      <c r="AE68" s="197"/>
      <c r="AF68" s="17"/>
      <c r="AG68" s="17"/>
    </row>
    <row r="69" spans="1:33" ht="20.25" customHeight="1" x14ac:dyDescent="0.15">
      <c r="A69" s="865"/>
      <c r="B69" s="866"/>
      <c r="C69" s="907"/>
      <c r="D69" s="902"/>
      <c r="E69" s="903"/>
      <c r="F69" s="903"/>
      <c r="G69" s="903"/>
      <c r="H69" s="903"/>
      <c r="I69" s="903"/>
      <c r="J69" s="903"/>
      <c r="K69" s="903"/>
      <c r="L69" s="903"/>
      <c r="M69" s="903"/>
      <c r="N69" s="903"/>
      <c r="O69" s="903"/>
      <c r="P69" s="903"/>
      <c r="Q69" s="903"/>
      <c r="R69" s="903"/>
      <c r="S69" s="903"/>
      <c r="T69" s="903"/>
      <c r="U69" s="903"/>
      <c r="V69" s="903"/>
      <c r="W69" s="903"/>
      <c r="X69" s="904"/>
      <c r="Y69" s="17"/>
      <c r="AA69" s="17"/>
      <c r="AD69" s="196"/>
      <c r="AE69" s="197"/>
      <c r="AF69" s="17"/>
      <c r="AG69" s="17"/>
    </row>
    <row r="70" spans="1:33" ht="14.25" customHeight="1" x14ac:dyDescent="0.15">
      <c r="A70" s="861" t="s">
        <v>303</v>
      </c>
      <c r="B70" s="862"/>
      <c r="C70" s="867" t="s">
        <v>329</v>
      </c>
      <c r="D70" s="563"/>
      <c r="E70" s="771" t="s">
        <v>186</v>
      </c>
      <c r="F70" s="563"/>
      <c r="G70" s="773" t="s">
        <v>187</v>
      </c>
      <c r="H70" s="774"/>
      <c r="I70" s="563"/>
      <c r="J70" s="771" t="s">
        <v>186</v>
      </c>
      <c r="K70" s="563"/>
      <c r="L70" s="773" t="s">
        <v>188</v>
      </c>
      <c r="M70" s="777"/>
      <c r="N70" s="768" t="s">
        <v>189</v>
      </c>
      <c r="O70" s="564"/>
      <c r="P70" s="568">
        <f>IF(OR(A70="",D70="",I70=""),0,FLOOR(IF(I70&lt;D70,TIME(I70,K70,1)+1,TIME(I70,K70,1))-TIME(D70,F70,0)-TIME(0,O70,0),"0:15"))</f>
        <v>0</v>
      </c>
      <c r="Q70" s="779" t="s">
        <v>290</v>
      </c>
      <c r="R70" s="774"/>
      <c r="S70" s="554"/>
      <c r="T70" s="924" t="s">
        <v>135</v>
      </c>
      <c r="U70" s="760" t="s">
        <v>328</v>
      </c>
      <c r="V70" s="774"/>
      <c r="W70" s="785"/>
      <c r="X70" s="786"/>
      <c r="Y70" s="17"/>
      <c r="AA70" s="17"/>
      <c r="AD70" s="196"/>
      <c r="AE70" s="197"/>
      <c r="AF70" s="17"/>
      <c r="AG70" s="17"/>
    </row>
    <row r="71" spans="1:33" ht="14.25" customHeight="1" x14ac:dyDescent="0.15">
      <c r="A71" s="863"/>
      <c r="B71" s="864"/>
      <c r="C71" s="923"/>
      <c r="D71" s="565"/>
      <c r="E71" s="772"/>
      <c r="F71" s="565"/>
      <c r="G71" s="775"/>
      <c r="H71" s="776"/>
      <c r="I71" s="565"/>
      <c r="J71" s="772"/>
      <c r="K71" s="565"/>
      <c r="L71" s="775"/>
      <c r="M71" s="778"/>
      <c r="N71" s="769"/>
      <c r="O71" s="566"/>
      <c r="P71" s="569">
        <f>IF(OR(A70="",D71="",I71=""),0,FLOOR(IF(I71&lt;D71,TIME(I71,K71,1)+1,TIME(I71,K71,1))-TIME(D71,F71,0)-TIME(0,O71,0),"0:15"))</f>
        <v>0</v>
      </c>
      <c r="Q71" s="762"/>
      <c r="R71" s="776"/>
      <c r="S71" s="553"/>
      <c r="T71" s="925"/>
      <c r="U71" s="762"/>
      <c r="V71" s="776"/>
      <c r="W71" s="766"/>
      <c r="X71" s="767"/>
      <c r="Y71" s="17"/>
      <c r="AA71" s="17"/>
      <c r="AD71" s="196"/>
      <c r="AE71" s="197"/>
      <c r="AF71" s="17"/>
      <c r="AG71" s="17"/>
    </row>
    <row r="72" spans="1:33" ht="20.25" customHeight="1" x14ac:dyDescent="0.15">
      <c r="A72" s="863"/>
      <c r="B72" s="864"/>
      <c r="C72" s="905" t="s">
        <v>330</v>
      </c>
      <c r="D72" s="896"/>
      <c r="E72" s="897"/>
      <c r="F72" s="897"/>
      <c r="G72" s="897"/>
      <c r="H72" s="897"/>
      <c r="I72" s="897"/>
      <c r="J72" s="897"/>
      <c r="K72" s="897"/>
      <c r="L72" s="897"/>
      <c r="M72" s="897"/>
      <c r="N72" s="897"/>
      <c r="O72" s="897"/>
      <c r="P72" s="897"/>
      <c r="Q72" s="897"/>
      <c r="R72" s="897"/>
      <c r="S72" s="897"/>
      <c r="T72" s="897"/>
      <c r="U72" s="897"/>
      <c r="V72" s="897"/>
      <c r="W72" s="897"/>
      <c r="X72" s="898"/>
      <c r="Y72" s="17"/>
      <c r="AA72" s="17"/>
      <c r="AD72" s="196"/>
      <c r="AE72" s="197"/>
      <c r="AF72" s="17"/>
      <c r="AG72" s="17"/>
    </row>
    <row r="73" spans="1:33" ht="20.25" customHeight="1" x14ac:dyDescent="0.15">
      <c r="A73" s="863"/>
      <c r="B73" s="864"/>
      <c r="C73" s="906"/>
      <c r="D73" s="899"/>
      <c r="E73" s="900"/>
      <c r="F73" s="900"/>
      <c r="G73" s="900"/>
      <c r="H73" s="900"/>
      <c r="I73" s="900"/>
      <c r="J73" s="900"/>
      <c r="K73" s="900"/>
      <c r="L73" s="900"/>
      <c r="M73" s="900"/>
      <c r="N73" s="900"/>
      <c r="O73" s="900"/>
      <c r="P73" s="900"/>
      <c r="Q73" s="900"/>
      <c r="R73" s="900"/>
      <c r="S73" s="900"/>
      <c r="T73" s="900"/>
      <c r="U73" s="900"/>
      <c r="V73" s="900"/>
      <c r="W73" s="900"/>
      <c r="X73" s="901"/>
      <c r="Y73" s="17"/>
      <c r="AA73" s="17"/>
      <c r="AD73" s="196"/>
      <c r="AE73" s="197"/>
      <c r="AF73" s="17"/>
      <c r="AG73" s="17"/>
    </row>
    <row r="74" spans="1:33" ht="20.25" customHeight="1" x14ac:dyDescent="0.15">
      <c r="A74" s="865"/>
      <c r="B74" s="866"/>
      <c r="C74" s="907"/>
      <c r="D74" s="902"/>
      <c r="E74" s="903"/>
      <c r="F74" s="903"/>
      <c r="G74" s="903"/>
      <c r="H74" s="903"/>
      <c r="I74" s="903"/>
      <c r="J74" s="903"/>
      <c r="K74" s="903"/>
      <c r="L74" s="903"/>
      <c r="M74" s="903"/>
      <c r="N74" s="903"/>
      <c r="O74" s="903"/>
      <c r="P74" s="903"/>
      <c r="Q74" s="903"/>
      <c r="R74" s="903"/>
      <c r="S74" s="903"/>
      <c r="T74" s="903"/>
      <c r="U74" s="903"/>
      <c r="V74" s="903"/>
      <c r="W74" s="903"/>
      <c r="X74" s="904"/>
      <c r="Y74" s="17"/>
      <c r="AA74" s="17"/>
      <c r="AD74" s="196"/>
      <c r="AE74" s="197"/>
      <c r="AF74" s="17"/>
      <c r="AG74" s="17"/>
    </row>
    <row r="75" spans="1:33" ht="14.25" customHeight="1" x14ac:dyDescent="0.15">
      <c r="A75" s="861" t="s">
        <v>304</v>
      </c>
      <c r="B75" s="862"/>
      <c r="C75" s="867" t="s">
        <v>329</v>
      </c>
      <c r="D75" s="563"/>
      <c r="E75" s="771" t="s">
        <v>186</v>
      </c>
      <c r="F75" s="563"/>
      <c r="G75" s="773" t="s">
        <v>187</v>
      </c>
      <c r="H75" s="774"/>
      <c r="I75" s="563"/>
      <c r="J75" s="771" t="s">
        <v>186</v>
      </c>
      <c r="K75" s="563"/>
      <c r="L75" s="773" t="s">
        <v>188</v>
      </c>
      <c r="M75" s="777"/>
      <c r="N75" s="768" t="s">
        <v>189</v>
      </c>
      <c r="O75" s="564"/>
      <c r="P75" s="568">
        <f>IF(OR(A75="",D75="",I75=""),0,FLOOR(IF(I75&lt;D75,TIME(I75,K75,1)+1,TIME(I75,K75,1))-TIME(D75,F75,0)-TIME(0,O75,0),"0:15"))</f>
        <v>0</v>
      </c>
      <c r="Q75" s="779" t="s">
        <v>290</v>
      </c>
      <c r="R75" s="774"/>
      <c r="S75" s="554"/>
      <c r="T75" s="924" t="s">
        <v>135</v>
      </c>
      <c r="U75" s="760" t="s">
        <v>328</v>
      </c>
      <c r="V75" s="774"/>
      <c r="W75" s="785"/>
      <c r="X75" s="786"/>
      <c r="Y75" s="17"/>
      <c r="AA75" s="17"/>
      <c r="AD75" s="196"/>
      <c r="AE75" s="197"/>
      <c r="AF75" s="17"/>
      <c r="AG75" s="17"/>
    </row>
    <row r="76" spans="1:33" ht="14.25" customHeight="1" x14ac:dyDescent="0.15">
      <c r="A76" s="863"/>
      <c r="B76" s="864"/>
      <c r="C76" s="923"/>
      <c r="D76" s="565"/>
      <c r="E76" s="772"/>
      <c r="F76" s="565"/>
      <c r="G76" s="775"/>
      <c r="H76" s="776"/>
      <c r="I76" s="565"/>
      <c r="J76" s="772"/>
      <c r="K76" s="565"/>
      <c r="L76" s="775"/>
      <c r="M76" s="778"/>
      <c r="N76" s="769"/>
      <c r="O76" s="566"/>
      <c r="P76" s="569">
        <f>IF(OR(A75="",D76="",I76=""),0,FLOOR(IF(I76&lt;D76,TIME(I76,K76,1)+1,TIME(I76,K76,1))-TIME(D76,F76,0)-TIME(0,O76,0),"0:15"))</f>
        <v>0</v>
      </c>
      <c r="Q76" s="762"/>
      <c r="R76" s="776"/>
      <c r="S76" s="553"/>
      <c r="T76" s="925"/>
      <c r="U76" s="762"/>
      <c r="V76" s="776"/>
      <c r="W76" s="766"/>
      <c r="X76" s="767"/>
      <c r="Y76" s="17"/>
      <c r="AA76" s="17"/>
      <c r="AD76" s="196"/>
      <c r="AE76" s="197"/>
      <c r="AF76" s="17"/>
      <c r="AG76" s="17"/>
    </row>
    <row r="77" spans="1:33" ht="20.25" customHeight="1" x14ac:dyDescent="0.15">
      <c r="A77" s="863"/>
      <c r="B77" s="864"/>
      <c r="C77" s="905" t="s">
        <v>330</v>
      </c>
      <c r="D77" s="896"/>
      <c r="E77" s="897"/>
      <c r="F77" s="897"/>
      <c r="G77" s="897"/>
      <c r="H77" s="897"/>
      <c r="I77" s="897"/>
      <c r="J77" s="897"/>
      <c r="K77" s="897"/>
      <c r="L77" s="897"/>
      <c r="M77" s="897"/>
      <c r="N77" s="897"/>
      <c r="O77" s="897"/>
      <c r="P77" s="897"/>
      <c r="Q77" s="897"/>
      <c r="R77" s="897"/>
      <c r="S77" s="897"/>
      <c r="T77" s="897"/>
      <c r="U77" s="897"/>
      <c r="V77" s="897"/>
      <c r="W77" s="897"/>
      <c r="X77" s="898"/>
      <c r="Y77" s="17"/>
      <c r="AA77" s="17"/>
      <c r="AD77" s="196"/>
      <c r="AE77" s="197"/>
      <c r="AF77" s="17"/>
      <c r="AG77" s="17"/>
    </row>
    <row r="78" spans="1:33" ht="20.25" customHeight="1" x14ac:dyDescent="0.15">
      <c r="A78" s="863"/>
      <c r="B78" s="864"/>
      <c r="C78" s="906"/>
      <c r="D78" s="899"/>
      <c r="E78" s="900"/>
      <c r="F78" s="900"/>
      <c r="G78" s="900"/>
      <c r="H78" s="900"/>
      <c r="I78" s="900"/>
      <c r="J78" s="900"/>
      <c r="K78" s="900"/>
      <c r="L78" s="900"/>
      <c r="M78" s="900"/>
      <c r="N78" s="900"/>
      <c r="O78" s="900"/>
      <c r="P78" s="900"/>
      <c r="Q78" s="900"/>
      <c r="R78" s="900"/>
      <c r="S78" s="900"/>
      <c r="T78" s="900"/>
      <c r="U78" s="900"/>
      <c r="V78" s="900"/>
      <c r="W78" s="900"/>
      <c r="X78" s="901"/>
      <c r="Y78" s="17"/>
      <c r="AA78" s="17"/>
      <c r="AD78" s="196"/>
      <c r="AE78" s="197"/>
      <c r="AF78" s="17"/>
      <c r="AG78" s="17"/>
    </row>
    <row r="79" spans="1:33" ht="20.25" customHeight="1" x14ac:dyDescent="0.15">
      <c r="A79" s="865"/>
      <c r="B79" s="866"/>
      <c r="C79" s="907"/>
      <c r="D79" s="902"/>
      <c r="E79" s="903"/>
      <c r="F79" s="903"/>
      <c r="G79" s="903"/>
      <c r="H79" s="903"/>
      <c r="I79" s="903"/>
      <c r="J79" s="903"/>
      <c r="K79" s="903"/>
      <c r="L79" s="903"/>
      <c r="M79" s="903"/>
      <c r="N79" s="903"/>
      <c r="O79" s="903"/>
      <c r="P79" s="903"/>
      <c r="Q79" s="903"/>
      <c r="R79" s="903"/>
      <c r="S79" s="903"/>
      <c r="T79" s="903"/>
      <c r="U79" s="903"/>
      <c r="V79" s="903"/>
      <c r="W79" s="903"/>
      <c r="X79" s="904"/>
      <c r="Y79" s="17"/>
      <c r="AA79" s="17"/>
      <c r="AD79" s="196"/>
      <c r="AE79" s="197"/>
      <c r="AF79" s="17"/>
      <c r="AG79" s="17"/>
    </row>
    <row r="80" spans="1:33" ht="14.25" customHeight="1" x14ac:dyDescent="0.15">
      <c r="A80" s="861" t="s">
        <v>305</v>
      </c>
      <c r="B80" s="862"/>
      <c r="C80" s="867" t="s">
        <v>329</v>
      </c>
      <c r="D80" s="563"/>
      <c r="E80" s="771" t="s">
        <v>186</v>
      </c>
      <c r="F80" s="563"/>
      <c r="G80" s="773" t="s">
        <v>187</v>
      </c>
      <c r="H80" s="774"/>
      <c r="I80" s="563"/>
      <c r="J80" s="771" t="s">
        <v>186</v>
      </c>
      <c r="K80" s="563"/>
      <c r="L80" s="773" t="s">
        <v>188</v>
      </c>
      <c r="M80" s="777"/>
      <c r="N80" s="768" t="s">
        <v>189</v>
      </c>
      <c r="O80" s="564"/>
      <c r="P80" s="568">
        <f>IF(OR(A80="",D80="",I80=""),0,FLOOR(IF(I80&lt;D80,TIME(I80,K80,1)+1,TIME(I80,K80,1))-TIME(D80,F80,0)-TIME(0,O80,0),"0:15"))</f>
        <v>0</v>
      </c>
      <c r="Q80" s="779" t="s">
        <v>290</v>
      </c>
      <c r="R80" s="774"/>
      <c r="S80" s="554"/>
      <c r="T80" s="924" t="s">
        <v>135</v>
      </c>
      <c r="U80" s="760" t="s">
        <v>328</v>
      </c>
      <c r="V80" s="774"/>
      <c r="W80" s="785"/>
      <c r="X80" s="786"/>
      <c r="Y80" s="17"/>
      <c r="AA80" s="17"/>
      <c r="AD80" s="196"/>
      <c r="AE80" s="197"/>
      <c r="AF80" s="17"/>
      <c r="AG80" s="17"/>
    </row>
    <row r="81" spans="1:41" ht="14.25" customHeight="1" x14ac:dyDescent="0.15">
      <c r="A81" s="863"/>
      <c r="B81" s="864"/>
      <c r="C81" s="923"/>
      <c r="D81" s="565"/>
      <c r="E81" s="772"/>
      <c r="F81" s="565"/>
      <c r="G81" s="775"/>
      <c r="H81" s="776"/>
      <c r="I81" s="565"/>
      <c r="J81" s="772"/>
      <c r="K81" s="565"/>
      <c r="L81" s="775"/>
      <c r="M81" s="778"/>
      <c r="N81" s="769"/>
      <c r="O81" s="566"/>
      <c r="P81" s="569">
        <f>IF(OR(A80="",D81="",I81=""),0,FLOOR(IF(I81&lt;D81,TIME(I81,K81,1)+1,TIME(I81,K81,1))-TIME(D81,F81,0)-TIME(0,O81,0),"0:15"))</f>
        <v>0</v>
      </c>
      <c r="Q81" s="762"/>
      <c r="R81" s="776"/>
      <c r="S81" s="553"/>
      <c r="T81" s="925"/>
      <c r="U81" s="762"/>
      <c r="V81" s="776"/>
      <c r="W81" s="766"/>
      <c r="X81" s="767"/>
      <c r="Y81" s="17"/>
      <c r="AA81" s="17"/>
      <c r="AD81" s="196"/>
      <c r="AE81" s="197"/>
      <c r="AF81" s="17"/>
      <c r="AG81" s="17"/>
    </row>
    <row r="82" spans="1:41" ht="20.25" customHeight="1" x14ac:dyDescent="0.15">
      <c r="A82" s="863"/>
      <c r="B82" s="864"/>
      <c r="C82" s="905" t="s">
        <v>330</v>
      </c>
      <c r="D82" s="896"/>
      <c r="E82" s="897"/>
      <c r="F82" s="897"/>
      <c r="G82" s="897"/>
      <c r="H82" s="897"/>
      <c r="I82" s="897"/>
      <c r="J82" s="897"/>
      <c r="K82" s="897"/>
      <c r="L82" s="897"/>
      <c r="M82" s="897"/>
      <c r="N82" s="897"/>
      <c r="O82" s="897"/>
      <c r="P82" s="897"/>
      <c r="Q82" s="897"/>
      <c r="R82" s="897"/>
      <c r="S82" s="897"/>
      <c r="T82" s="897"/>
      <c r="U82" s="897"/>
      <c r="V82" s="897"/>
      <c r="W82" s="897"/>
      <c r="X82" s="898"/>
      <c r="Y82" s="17"/>
      <c r="AA82" s="17"/>
      <c r="AD82" s="196"/>
      <c r="AE82" s="196"/>
      <c r="AF82" s="17"/>
      <c r="AG82" s="17"/>
      <c r="AK82" s="207"/>
      <c r="AL82" s="217"/>
      <c r="AM82" s="209"/>
      <c r="AO82" s="209"/>
    </row>
    <row r="83" spans="1:41" ht="20.25" customHeight="1" x14ac:dyDescent="0.15">
      <c r="A83" s="863"/>
      <c r="B83" s="864"/>
      <c r="C83" s="906"/>
      <c r="D83" s="899"/>
      <c r="E83" s="900"/>
      <c r="F83" s="900"/>
      <c r="G83" s="900"/>
      <c r="H83" s="900"/>
      <c r="I83" s="900"/>
      <c r="J83" s="900"/>
      <c r="K83" s="900"/>
      <c r="L83" s="900"/>
      <c r="M83" s="900"/>
      <c r="N83" s="900"/>
      <c r="O83" s="900"/>
      <c r="P83" s="900"/>
      <c r="Q83" s="900"/>
      <c r="R83" s="900"/>
      <c r="S83" s="900"/>
      <c r="T83" s="900"/>
      <c r="U83" s="900"/>
      <c r="V83" s="900"/>
      <c r="W83" s="900"/>
      <c r="X83" s="901"/>
      <c r="Y83" s="17"/>
      <c r="AA83" s="17"/>
      <c r="AD83" s="196"/>
      <c r="AE83" s="196"/>
      <c r="AF83" s="17"/>
      <c r="AG83" s="17"/>
      <c r="AK83" s="207"/>
      <c r="AL83" s="217"/>
      <c r="AM83" s="209"/>
      <c r="AO83" s="209"/>
    </row>
    <row r="84" spans="1:41" ht="20.25" customHeight="1" x14ac:dyDescent="0.15">
      <c r="A84" s="865"/>
      <c r="B84" s="866"/>
      <c r="C84" s="907"/>
      <c r="D84" s="902"/>
      <c r="E84" s="903"/>
      <c r="F84" s="903"/>
      <c r="G84" s="903"/>
      <c r="H84" s="903"/>
      <c r="I84" s="903"/>
      <c r="J84" s="903"/>
      <c r="K84" s="903"/>
      <c r="L84" s="903"/>
      <c r="M84" s="903"/>
      <c r="N84" s="903"/>
      <c r="O84" s="903"/>
      <c r="P84" s="903"/>
      <c r="Q84" s="903"/>
      <c r="R84" s="903"/>
      <c r="S84" s="903"/>
      <c r="T84" s="903"/>
      <c r="U84" s="903"/>
      <c r="V84" s="903"/>
      <c r="W84" s="903"/>
      <c r="X84" s="904"/>
      <c r="Y84" s="17"/>
      <c r="AA84" s="17"/>
      <c r="AD84" s="196"/>
      <c r="AE84" s="196"/>
      <c r="AF84" s="17"/>
      <c r="AG84" s="17"/>
      <c r="AK84" s="207"/>
      <c r="AL84" s="217"/>
      <c r="AM84" s="209"/>
      <c r="AO84" s="209"/>
    </row>
    <row r="85" spans="1:41" ht="14.25" customHeight="1" x14ac:dyDescent="0.15">
      <c r="A85" s="861" t="s">
        <v>306</v>
      </c>
      <c r="B85" s="862"/>
      <c r="C85" s="867" t="s">
        <v>329</v>
      </c>
      <c r="D85" s="563"/>
      <c r="E85" s="771" t="s">
        <v>186</v>
      </c>
      <c r="F85" s="563"/>
      <c r="G85" s="773" t="s">
        <v>187</v>
      </c>
      <c r="H85" s="774"/>
      <c r="I85" s="563"/>
      <c r="J85" s="771" t="s">
        <v>186</v>
      </c>
      <c r="K85" s="563"/>
      <c r="L85" s="773" t="s">
        <v>188</v>
      </c>
      <c r="M85" s="777"/>
      <c r="N85" s="768" t="s">
        <v>189</v>
      </c>
      <c r="O85" s="564"/>
      <c r="P85" s="568">
        <f>IF(OR(A85="",D85="",I85=""),0,FLOOR(IF(I85&lt;D85,TIME(I85,K85,1)+1,TIME(I85,K85,1))-TIME(D85,F85,0)-TIME(0,O85,0),"0:15"))</f>
        <v>0</v>
      </c>
      <c r="Q85" s="779" t="s">
        <v>290</v>
      </c>
      <c r="R85" s="774"/>
      <c r="S85" s="554"/>
      <c r="T85" s="924" t="s">
        <v>135</v>
      </c>
      <c r="U85" s="760" t="s">
        <v>328</v>
      </c>
      <c r="V85" s="774"/>
      <c r="W85" s="785"/>
      <c r="X85" s="786"/>
      <c r="Y85" s="17"/>
      <c r="AA85" s="17"/>
      <c r="AD85" s="196"/>
      <c r="AE85" s="196"/>
      <c r="AF85" s="17"/>
      <c r="AG85" s="17"/>
      <c r="AK85" s="207"/>
      <c r="AL85" s="217"/>
    </row>
    <row r="86" spans="1:41" ht="14.25" customHeight="1" x14ac:dyDescent="0.15">
      <c r="A86" s="863"/>
      <c r="B86" s="864"/>
      <c r="C86" s="923"/>
      <c r="D86" s="565"/>
      <c r="E86" s="772"/>
      <c r="F86" s="565"/>
      <c r="G86" s="775"/>
      <c r="H86" s="776"/>
      <c r="I86" s="565"/>
      <c r="J86" s="772"/>
      <c r="K86" s="565"/>
      <c r="L86" s="775"/>
      <c r="M86" s="778"/>
      <c r="N86" s="769"/>
      <c r="O86" s="566"/>
      <c r="P86" s="569">
        <f>IF(OR(A85="",D86="",I86=""),0,FLOOR(IF(I86&lt;D86,TIME(I86,K86,1)+1,TIME(I86,K86,1))-TIME(D86,F86,0)-TIME(0,O86,0),"0:15"))</f>
        <v>0</v>
      </c>
      <c r="Q86" s="762"/>
      <c r="R86" s="776"/>
      <c r="S86" s="553"/>
      <c r="T86" s="925"/>
      <c r="U86" s="762"/>
      <c r="V86" s="776"/>
      <c r="W86" s="766"/>
      <c r="X86" s="767"/>
      <c r="Y86" s="17"/>
      <c r="AA86" s="17"/>
      <c r="AD86" s="196"/>
      <c r="AE86" s="196"/>
      <c r="AF86" s="17"/>
      <c r="AG86" s="17"/>
      <c r="AK86" s="207"/>
      <c r="AL86" s="217"/>
    </row>
    <row r="87" spans="1:41" ht="20.25" customHeight="1" x14ac:dyDescent="0.15">
      <c r="A87" s="863"/>
      <c r="B87" s="864"/>
      <c r="C87" s="905" t="s">
        <v>330</v>
      </c>
      <c r="D87" s="896"/>
      <c r="E87" s="897"/>
      <c r="F87" s="897"/>
      <c r="G87" s="897"/>
      <c r="H87" s="897"/>
      <c r="I87" s="897"/>
      <c r="J87" s="897"/>
      <c r="K87" s="897"/>
      <c r="L87" s="897"/>
      <c r="M87" s="897"/>
      <c r="N87" s="897"/>
      <c r="O87" s="897"/>
      <c r="P87" s="897"/>
      <c r="Q87" s="897"/>
      <c r="R87" s="897"/>
      <c r="S87" s="897"/>
      <c r="T87" s="897"/>
      <c r="U87" s="897"/>
      <c r="V87" s="897"/>
      <c r="W87" s="897"/>
      <c r="X87" s="898"/>
      <c r="Y87" s="17"/>
      <c r="AA87" s="17"/>
      <c r="AD87" s="196"/>
      <c r="AE87" s="197"/>
      <c r="AF87" s="17"/>
      <c r="AG87" s="17"/>
      <c r="AL87" s="218"/>
      <c r="AM87" s="209"/>
      <c r="AO87" s="209"/>
    </row>
    <row r="88" spans="1:41" ht="20.25" customHeight="1" x14ac:dyDescent="0.15">
      <c r="A88" s="863"/>
      <c r="B88" s="864"/>
      <c r="C88" s="906"/>
      <c r="D88" s="899"/>
      <c r="E88" s="900"/>
      <c r="F88" s="900"/>
      <c r="G88" s="900"/>
      <c r="H88" s="900"/>
      <c r="I88" s="900"/>
      <c r="J88" s="900"/>
      <c r="K88" s="900"/>
      <c r="L88" s="900"/>
      <c r="M88" s="900"/>
      <c r="N88" s="900"/>
      <c r="O88" s="900"/>
      <c r="P88" s="900"/>
      <c r="Q88" s="900"/>
      <c r="R88" s="900"/>
      <c r="S88" s="900"/>
      <c r="T88" s="900"/>
      <c r="U88" s="900"/>
      <c r="V88" s="900"/>
      <c r="W88" s="900"/>
      <c r="X88" s="901"/>
      <c r="Y88" s="17"/>
      <c r="AA88" s="17"/>
      <c r="AD88" s="196"/>
      <c r="AE88" s="197"/>
      <c r="AF88" s="17"/>
      <c r="AG88" s="17"/>
    </row>
    <row r="89" spans="1:41" ht="20.25" customHeight="1" x14ac:dyDescent="0.15">
      <c r="A89" s="865"/>
      <c r="B89" s="866"/>
      <c r="C89" s="907"/>
      <c r="D89" s="902"/>
      <c r="E89" s="903"/>
      <c r="F89" s="903"/>
      <c r="G89" s="903"/>
      <c r="H89" s="903"/>
      <c r="I89" s="903"/>
      <c r="J89" s="903"/>
      <c r="K89" s="903"/>
      <c r="L89" s="903"/>
      <c r="M89" s="903"/>
      <c r="N89" s="903"/>
      <c r="O89" s="903"/>
      <c r="P89" s="903"/>
      <c r="Q89" s="903"/>
      <c r="R89" s="903"/>
      <c r="S89" s="903"/>
      <c r="T89" s="903"/>
      <c r="U89" s="903"/>
      <c r="V89" s="903"/>
      <c r="W89" s="903"/>
      <c r="X89" s="904"/>
      <c r="Y89" s="17"/>
      <c r="AA89" s="17"/>
      <c r="AD89" s="196"/>
      <c r="AE89" s="197"/>
      <c r="AF89" s="17"/>
      <c r="AG89" s="17"/>
    </row>
    <row r="90" spans="1:41" ht="14.25" customHeight="1" x14ac:dyDescent="0.15">
      <c r="A90" s="861" t="s">
        <v>307</v>
      </c>
      <c r="B90" s="862"/>
      <c r="C90" s="867" t="s">
        <v>329</v>
      </c>
      <c r="D90" s="563"/>
      <c r="E90" s="771" t="s">
        <v>186</v>
      </c>
      <c r="F90" s="563"/>
      <c r="G90" s="773" t="s">
        <v>187</v>
      </c>
      <c r="H90" s="774"/>
      <c r="I90" s="563"/>
      <c r="J90" s="771" t="s">
        <v>186</v>
      </c>
      <c r="K90" s="563"/>
      <c r="L90" s="773" t="s">
        <v>188</v>
      </c>
      <c r="M90" s="777"/>
      <c r="N90" s="768" t="s">
        <v>189</v>
      </c>
      <c r="O90" s="564"/>
      <c r="P90" s="568">
        <f>IF(OR(A90="",D90="",I90=""),0,FLOOR(IF(I90&lt;D90,TIME(I90,K90,1)+1,TIME(I90,K90,1))-TIME(D90,F90,0)-TIME(0,O90,0),"0:15"))</f>
        <v>0</v>
      </c>
      <c r="Q90" s="779" t="s">
        <v>290</v>
      </c>
      <c r="R90" s="774"/>
      <c r="S90" s="554"/>
      <c r="T90" s="924" t="s">
        <v>135</v>
      </c>
      <c r="U90" s="760" t="s">
        <v>328</v>
      </c>
      <c r="V90" s="774"/>
      <c r="W90" s="785"/>
      <c r="X90" s="786"/>
      <c r="Y90" s="17"/>
      <c r="AA90" s="17"/>
      <c r="AD90" s="196"/>
      <c r="AE90" s="197"/>
      <c r="AF90" s="17"/>
      <c r="AG90" s="17"/>
    </row>
    <row r="91" spans="1:41" ht="14.25" customHeight="1" x14ac:dyDescent="0.15">
      <c r="A91" s="863"/>
      <c r="B91" s="864"/>
      <c r="C91" s="923"/>
      <c r="D91" s="565"/>
      <c r="E91" s="772"/>
      <c r="F91" s="565"/>
      <c r="G91" s="775"/>
      <c r="H91" s="776"/>
      <c r="I91" s="565"/>
      <c r="J91" s="772"/>
      <c r="K91" s="565"/>
      <c r="L91" s="775"/>
      <c r="M91" s="778"/>
      <c r="N91" s="769"/>
      <c r="O91" s="566"/>
      <c r="P91" s="569">
        <f>IF(OR(A90="",D91="",I91=""),0,FLOOR(IF(I91&lt;D91,TIME(I91,K91,1)+1,TIME(I91,K91,1))-TIME(D91,F91,0)-TIME(0,O91,0),"0:15"))</f>
        <v>0</v>
      </c>
      <c r="Q91" s="762"/>
      <c r="R91" s="776"/>
      <c r="S91" s="553"/>
      <c r="T91" s="925"/>
      <c r="U91" s="762"/>
      <c r="V91" s="776"/>
      <c r="W91" s="766"/>
      <c r="X91" s="767"/>
      <c r="Y91" s="17"/>
      <c r="AA91" s="17"/>
      <c r="AD91" s="196"/>
      <c r="AE91" s="197"/>
      <c r="AF91" s="17"/>
      <c r="AG91" s="17"/>
    </row>
    <row r="92" spans="1:41" ht="20.25" customHeight="1" x14ac:dyDescent="0.15">
      <c r="A92" s="863"/>
      <c r="B92" s="864"/>
      <c r="C92" s="905" t="s">
        <v>330</v>
      </c>
      <c r="D92" s="896"/>
      <c r="E92" s="897"/>
      <c r="F92" s="897"/>
      <c r="G92" s="897"/>
      <c r="H92" s="897"/>
      <c r="I92" s="897"/>
      <c r="J92" s="897"/>
      <c r="K92" s="897"/>
      <c r="L92" s="897"/>
      <c r="M92" s="897"/>
      <c r="N92" s="897"/>
      <c r="O92" s="897"/>
      <c r="P92" s="897"/>
      <c r="Q92" s="897"/>
      <c r="R92" s="897"/>
      <c r="S92" s="897"/>
      <c r="T92" s="897"/>
      <c r="U92" s="897"/>
      <c r="V92" s="897"/>
      <c r="W92" s="897"/>
      <c r="X92" s="898"/>
      <c r="Y92" s="17"/>
      <c r="AA92" s="17"/>
      <c r="AD92" s="196"/>
      <c r="AE92" s="197"/>
      <c r="AF92" s="17"/>
      <c r="AG92" s="17"/>
    </row>
    <row r="93" spans="1:41" ht="20.25" customHeight="1" x14ac:dyDescent="0.15">
      <c r="A93" s="863"/>
      <c r="B93" s="864"/>
      <c r="C93" s="906"/>
      <c r="D93" s="899"/>
      <c r="E93" s="900"/>
      <c r="F93" s="900"/>
      <c r="G93" s="900"/>
      <c r="H93" s="900"/>
      <c r="I93" s="900"/>
      <c r="J93" s="900"/>
      <c r="K93" s="900"/>
      <c r="L93" s="900"/>
      <c r="M93" s="900"/>
      <c r="N93" s="900"/>
      <c r="O93" s="900"/>
      <c r="P93" s="900"/>
      <c r="Q93" s="900"/>
      <c r="R93" s="900"/>
      <c r="S93" s="900"/>
      <c r="T93" s="900"/>
      <c r="U93" s="900"/>
      <c r="V93" s="900"/>
      <c r="W93" s="900"/>
      <c r="X93" s="901"/>
      <c r="Y93" s="17"/>
      <c r="AA93" s="17"/>
      <c r="AD93" s="196"/>
      <c r="AE93" s="197"/>
      <c r="AF93" s="17"/>
      <c r="AG93" s="17"/>
    </row>
    <row r="94" spans="1:41" ht="20.25" customHeight="1" x14ac:dyDescent="0.15">
      <c r="A94" s="865"/>
      <c r="B94" s="866"/>
      <c r="C94" s="907"/>
      <c r="D94" s="902"/>
      <c r="E94" s="903"/>
      <c r="F94" s="903"/>
      <c r="G94" s="903"/>
      <c r="H94" s="903"/>
      <c r="I94" s="903"/>
      <c r="J94" s="903"/>
      <c r="K94" s="903"/>
      <c r="L94" s="903"/>
      <c r="M94" s="903"/>
      <c r="N94" s="903"/>
      <c r="O94" s="903"/>
      <c r="P94" s="903"/>
      <c r="Q94" s="903"/>
      <c r="R94" s="903"/>
      <c r="S94" s="903"/>
      <c r="T94" s="903"/>
      <c r="U94" s="903"/>
      <c r="V94" s="903"/>
      <c r="W94" s="903"/>
      <c r="X94" s="904"/>
      <c r="Y94" s="17"/>
      <c r="AA94" s="17"/>
      <c r="AD94" s="196"/>
      <c r="AE94" s="197"/>
      <c r="AF94" s="17"/>
      <c r="AG94" s="17"/>
    </row>
    <row r="95" spans="1:41" ht="14.25" customHeight="1" x14ac:dyDescent="0.15">
      <c r="A95" s="861" t="s">
        <v>308</v>
      </c>
      <c r="B95" s="862"/>
      <c r="C95" s="867" t="s">
        <v>329</v>
      </c>
      <c r="D95" s="563"/>
      <c r="E95" s="771" t="s">
        <v>186</v>
      </c>
      <c r="F95" s="563"/>
      <c r="G95" s="773" t="s">
        <v>187</v>
      </c>
      <c r="H95" s="774"/>
      <c r="I95" s="563"/>
      <c r="J95" s="771" t="s">
        <v>186</v>
      </c>
      <c r="K95" s="563"/>
      <c r="L95" s="773" t="s">
        <v>188</v>
      </c>
      <c r="M95" s="777"/>
      <c r="N95" s="768" t="s">
        <v>189</v>
      </c>
      <c r="O95" s="564"/>
      <c r="P95" s="568">
        <f>IF(OR(A95="",D95="",I95=""),0,FLOOR(IF(I95&lt;D95,TIME(I95,K95,1)+1,TIME(I95,K95,1))-TIME(D95,F95,0)-TIME(0,O95,0),"0:15"))</f>
        <v>0</v>
      </c>
      <c r="Q95" s="779" t="s">
        <v>290</v>
      </c>
      <c r="R95" s="774"/>
      <c r="S95" s="554"/>
      <c r="T95" s="924" t="s">
        <v>135</v>
      </c>
      <c r="U95" s="760" t="s">
        <v>328</v>
      </c>
      <c r="V95" s="774"/>
      <c r="W95" s="785"/>
      <c r="X95" s="786"/>
      <c r="Y95" s="17"/>
      <c r="AA95" s="17"/>
      <c r="AD95" s="196"/>
      <c r="AE95" s="197"/>
      <c r="AF95" s="17"/>
      <c r="AG95" s="17"/>
    </row>
    <row r="96" spans="1:41" ht="14.25" customHeight="1" x14ac:dyDescent="0.15">
      <c r="A96" s="863"/>
      <c r="B96" s="864"/>
      <c r="C96" s="923"/>
      <c r="D96" s="565"/>
      <c r="E96" s="772"/>
      <c r="F96" s="565"/>
      <c r="G96" s="775"/>
      <c r="H96" s="776"/>
      <c r="I96" s="565"/>
      <c r="J96" s="772"/>
      <c r="K96" s="565"/>
      <c r="L96" s="775"/>
      <c r="M96" s="778"/>
      <c r="N96" s="769"/>
      <c r="O96" s="566"/>
      <c r="P96" s="569">
        <f>IF(OR(A95="",D96="",I96=""),0,FLOOR(IF(I96&lt;D96,TIME(I96,K96,1)+1,TIME(I96,K96,1))-TIME(D96,F96,0)-TIME(0,O96,0),"0:15"))</f>
        <v>0</v>
      </c>
      <c r="Q96" s="762"/>
      <c r="R96" s="776"/>
      <c r="S96" s="553"/>
      <c r="T96" s="925"/>
      <c r="U96" s="762"/>
      <c r="V96" s="776"/>
      <c r="W96" s="766"/>
      <c r="X96" s="767"/>
      <c r="Y96" s="17"/>
      <c r="AA96" s="17"/>
      <c r="AD96" s="196"/>
      <c r="AE96" s="197"/>
      <c r="AF96" s="17"/>
      <c r="AG96" s="17"/>
    </row>
    <row r="97" spans="1:41" ht="20.25" customHeight="1" x14ac:dyDescent="0.15">
      <c r="A97" s="863"/>
      <c r="B97" s="864"/>
      <c r="C97" s="905" t="s">
        <v>330</v>
      </c>
      <c r="D97" s="896"/>
      <c r="E97" s="897"/>
      <c r="F97" s="897"/>
      <c r="G97" s="897"/>
      <c r="H97" s="897"/>
      <c r="I97" s="897"/>
      <c r="J97" s="897"/>
      <c r="K97" s="897"/>
      <c r="L97" s="897"/>
      <c r="M97" s="897"/>
      <c r="N97" s="897"/>
      <c r="O97" s="897"/>
      <c r="P97" s="897"/>
      <c r="Q97" s="897"/>
      <c r="R97" s="897"/>
      <c r="S97" s="897"/>
      <c r="T97" s="897"/>
      <c r="U97" s="897"/>
      <c r="V97" s="897"/>
      <c r="W97" s="897"/>
      <c r="X97" s="898"/>
      <c r="Y97" s="17"/>
      <c r="AA97" s="17"/>
      <c r="AD97" s="196"/>
      <c r="AE97" s="197"/>
      <c r="AF97" s="17"/>
      <c r="AG97" s="17"/>
    </row>
    <row r="98" spans="1:41" ht="20.25" customHeight="1" x14ac:dyDescent="0.15">
      <c r="A98" s="863"/>
      <c r="B98" s="864"/>
      <c r="C98" s="906"/>
      <c r="D98" s="899"/>
      <c r="E98" s="900"/>
      <c r="F98" s="900"/>
      <c r="G98" s="900"/>
      <c r="H98" s="900"/>
      <c r="I98" s="900"/>
      <c r="J98" s="900"/>
      <c r="K98" s="900"/>
      <c r="L98" s="900"/>
      <c r="M98" s="900"/>
      <c r="N98" s="900"/>
      <c r="O98" s="900"/>
      <c r="P98" s="900"/>
      <c r="Q98" s="900"/>
      <c r="R98" s="900"/>
      <c r="S98" s="900"/>
      <c r="T98" s="900"/>
      <c r="U98" s="900"/>
      <c r="V98" s="900"/>
      <c r="W98" s="900"/>
      <c r="X98" s="901"/>
      <c r="Y98" s="17"/>
      <c r="AA98" s="17"/>
      <c r="AD98" s="196"/>
      <c r="AE98" s="197"/>
      <c r="AF98" s="17"/>
      <c r="AG98" s="17"/>
    </row>
    <row r="99" spans="1:41" ht="20.25" customHeight="1" x14ac:dyDescent="0.15">
      <c r="A99" s="865"/>
      <c r="B99" s="866"/>
      <c r="C99" s="907"/>
      <c r="D99" s="902"/>
      <c r="E99" s="903"/>
      <c r="F99" s="903"/>
      <c r="G99" s="903"/>
      <c r="H99" s="903"/>
      <c r="I99" s="903"/>
      <c r="J99" s="903"/>
      <c r="K99" s="903"/>
      <c r="L99" s="903"/>
      <c r="M99" s="903"/>
      <c r="N99" s="903"/>
      <c r="O99" s="903"/>
      <c r="P99" s="903"/>
      <c r="Q99" s="903"/>
      <c r="R99" s="903"/>
      <c r="S99" s="903"/>
      <c r="T99" s="903"/>
      <c r="U99" s="903"/>
      <c r="V99" s="903"/>
      <c r="W99" s="903"/>
      <c r="X99" s="904"/>
      <c r="Y99" s="17"/>
      <c r="AA99" s="17"/>
      <c r="AD99" s="196"/>
      <c r="AE99" s="197"/>
      <c r="AF99" s="17"/>
      <c r="AG99" s="17"/>
    </row>
    <row r="100" spans="1:41" ht="14.25" customHeight="1" x14ac:dyDescent="0.15">
      <c r="A100" s="861" t="s">
        <v>309</v>
      </c>
      <c r="B100" s="862"/>
      <c r="C100" s="867" t="s">
        <v>329</v>
      </c>
      <c r="D100" s="563"/>
      <c r="E100" s="771" t="s">
        <v>186</v>
      </c>
      <c r="F100" s="563"/>
      <c r="G100" s="773" t="s">
        <v>187</v>
      </c>
      <c r="H100" s="774"/>
      <c r="I100" s="563"/>
      <c r="J100" s="771" t="s">
        <v>186</v>
      </c>
      <c r="K100" s="563"/>
      <c r="L100" s="773" t="s">
        <v>188</v>
      </c>
      <c r="M100" s="777"/>
      <c r="N100" s="768" t="s">
        <v>189</v>
      </c>
      <c r="O100" s="564"/>
      <c r="P100" s="568">
        <f>IF(OR(A100="",D100="",I100=""),0,FLOOR(IF(I100&lt;D100,TIME(I100,K100,1)+1,TIME(I100,K100,1))-TIME(D100,F100,0)-TIME(0,O100,0),"0:15"))</f>
        <v>0</v>
      </c>
      <c r="Q100" s="779" t="s">
        <v>290</v>
      </c>
      <c r="R100" s="774"/>
      <c r="S100" s="554"/>
      <c r="T100" s="924" t="s">
        <v>135</v>
      </c>
      <c r="U100" s="760" t="s">
        <v>328</v>
      </c>
      <c r="V100" s="774"/>
      <c r="W100" s="785"/>
      <c r="X100" s="786"/>
      <c r="Y100" s="17"/>
      <c r="AA100" s="17"/>
      <c r="AD100" s="196"/>
      <c r="AE100" s="197"/>
      <c r="AF100" s="17"/>
      <c r="AG100" s="17"/>
    </row>
    <row r="101" spans="1:41" ht="14.25" customHeight="1" x14ac:dyDescent="0.15">
      <c r="A101" s="863"/>
      <c r="B101" s="864"/>
      <c r="C101" s="923"/>
      <c r="D101" s="565"/>
      <c r="E101" s="772"/>
      <c r="F101" s="565"/>
      <c r="G101" s="775"/>
      <c r="H101" s="776"/>
      <c r="I101" s="565"/>
      <c r="J101" s="772"/>
      <c r="K101" s="565"/>
      <c r="L101" s="775"/>
      <c r="M101" s="778"/>
      <c r="N101" s="769"/>
      <c r="O101" s="566"/>
      <c r="P101" s="569">
        <f>IF(OR(A100="",D101="",I101=""),0,FLOOR(IF(I101&lt;D101,TIME(I101,K101,1)+1,TIME(I101,K101,1))-TIME(D101,F101,0)-TIME(0,O101,0),"0:15"))</f>
        <v>0</v>
      </c>
      <c r="Q101" s="762"/>
      <c r="R101" s="776"/>
      <c r="S101" s="553"/>
      <c r="T101" s="925"/>
      <c r="U101" s="762"/>
      <c r="V101" s="776"/>
      <c r="W101" s="766"/>
      <c r="X101" s="767"/>
      <c r="Y101" s="17"/>
      <c r="AA101" s="17"/>
      <c r="AD101" s="196"/>
      <c r="AE101" s="197"/>
      <c r="AF101" s="17"/>
      <c r="AG101" s="17"/>
    </row>
    <row r="102" spans="1:41" ht="20.25" customHeight="1" x14ac:dyDescent="0.15">
      <c r="A102" s="863"/>
      <c r="B102" s="864"/>
      <c r="C102" s="905" t="s">
        <v>330</v>
      </c>
      <c r="D102" s="896"/>
      <c r="E102" s="897"/>
      <c r="F102" s="897"/>
      <c r="G102" s="897"/>
      <c r="H102" s="897"/>
      <c r="I102" s="897"/>
      <c r="J102" s="897"/>
      <c r="K102" s="897"/>
      <c r="L102" s="897"/>
      <c r="M102" s="897"/>
      <c r="N102" s="897"/>
      <c r="O102" s="897"/>
      <c r="P102" s="897"/>
      <c r="Q102" s="897"/>
      <c r="R102" s="897"/>
      <c r="S102" s="897"/>
      <c r="T102" s="897"/>
      <c r="U102" s="897"/>
      <c r="V102" s="897"/>
      <c r="W102" s="897"/>
      <c r="X102" s="898"/>
      <c r="Y102" s="17"/>
      <c r="AA102" s="17"/>
      <c r="AD102" s="196"/>
      <c r="AE102" s="197"/>
      <c r="AF102" s="17"/>
      <c r="AG102" s="17"/>
    </row>
    <row r="103" spans="1:41" ht="20.25" customHeight="1" x14ac:dyDescent="0.15">
      <c r="A103" s="863"/>
      <c r="B103" s="864"/>
      <c r="C103" s="906"/>
      <c r="D103" s="899"/>
      <c r="E103" s="900"/>
      <c r="F103" s="900"/>
      <c r="G103" s="900"/>
      <c r="H103" s="900"/>
      <c r="I103" s="900"/>
      <c r="J103" s="900"/>
      <c r="K103" s="900"/>
      <c r="L103" s="900"/>
      <c r="M103" s="900"/>
      <c r="N103" s="900"/>
      <c r="O103" s="900"/>
      <c r="P103" s="900"/>
      <c r="Q103" s="900"/>
      <c r="R103" s="900"/>
      <c r="S103" s="900"/>
      <c r="T103" s="900"/>
      <c r="U103" s="900"/>
      <c r="V103" s="900"/>
      <c r="W103" s="900"/>
      <c r="X103" s="901"/>
      <c r="Y103" s="17"/>
      <c r="AA103" s="17"/>
      <c r="AD103" s="196"/>
      <c r="AE103" s="197"/>
      <c r="AF103" s="17"/>
      <c r="AG103" s="17"/>
    </row>
    <row r="104" spans="1:41" ht="20.25" customHeight="1" x14ac:dyDescent="0.15">
      <c r="A104" s="865"/>
      <c r="B104" s="866"/>
      <c r="C104" s="907"/>
      <c r="D104" s="902"/>
      <c r="E104" s="903"/>
      <c r="F104" s="903"/>
      <c r="G104" s="903"/>
      <c r="H104" s="903"/>
      <c r="I104" s="903"/>
      <c r="J104" s="903"/>
      <c r="K104" s="903"/>
      <c r="L104" s="903"/>
      <c r="M104" s="903"/>
      <c r="N104" s="903"/>
      <c r="O104" s="903"/>
      <c r="P104" s="903"/>
      <c r="Q104" s="903"/>
      <c r="R104" s="903"/>
      <c r="S104" s="903"/>
      <c r="T104" s="903"/>
      <c r="U104" s="903"/>
      <c r="V104" s="903"/>
      <c r="W104" s="903"/>
      <c r="X104" s="904"/>
      <c r="Y104" s="17"/>
      <c r="AA104" s="17"/>
      <c r="AD104" s="196"/>
      <c r="AE104" s="197"/>
      <c r="AF104" s="17"/>
      <c r="AG104" s="17"/>
    </row>
    <row r="105" spans="1:41" ht="14.25" customHeight="1" x14ac:dyDescent="0.15">
      <c r="A105" s="861" t="s">
        <v>310</v>
      </c>
      <c r="B105" s="862"/>
      <c r="C105" s="867" t="s">
        <v>329</v>
      </c>
      <c r="D105" s="563"/>
      <c r="E105" s="771" t="s">
        <v>186</v>
      </c>
      <c r="F105" s="563"/>
      <c r="G105" s="773" t="s">
        <v>187</v>
      </c>
      <c r="H105" s="774"/>
      <c r="I105" s="563"/>
      <c r="J105" s="771" t="s">
        <v>186</v>
      </c>
      <c r="K105" s="563"/>
      <c r="L105" s="773" t="s">
        <v>188</v>
      </c>
      <c r="M105" s="777"/>
      <c r="N105" s="768" t="s">
        <v>189</v>
      </c>
      <c r="O105" s="564"/>
      <c r="P105" s="568">
        <f>IF(OR(A105="",D105="",I105=""),0,FLOOR(IF(I105&lt;D105,TIME(I105,K105,1)+1,TIME(I105,K105,1))-TIME(D105,F105,0)-TIME(0,O105,0),"0:15"))</f>
        <v>0</v>
      </c>
      <c r="Q105" s="779" t="s">
        <v>290</v>
      </c>
      <c r="R105" s="774"/>
      <c r="S105" s="554"/>
      <c r="T105" s="924" t="s">
        <v>135</v>
      </c>
      <c r="U105" s="760" t="s">
        <v>328</v>
      </c>
      <c r="V105" s="774"/>
      <c r="W105" s="785"/>
      <c r="X105" s="786"/>
      <c r="Y105" s="17"/>
      <c r="AA105" s="17"/>
      <c r="AD105" s="196"/>
      <c r="AE105" s="197"/>
      <c r="AF105" s="17"/>
      <c r="AG105" s="17"/>
    </row>
    <row r="106" spans="1:41" ht="14.25" customHeight="1" x14ac:dyDescent="0.15">
      <c r="A106" s="863"/>
      <c r="B106" s="864"/>
      <c r="C106" s="923"/>
      <c r="D106" s="565"/>
      <c r="E106" s="772"/>
      <c r="F106" s="565"/>
      <c r="G106" s="775"/>
      <c r="H106" s="776"/>
      <c r="I106" s="565"/>
      <c r="J106" s="772"/>
      <c r="K106" s="565"/>
      <c r="L106" s="775"/>
      <c r="M106" s="778"/>
      <c r="N106" s="769"/>
      <c r="O106" s="566"/>
      <c r="P106" s="569">
        <f>IF(OR(A105="",D106="",I106=""),0,FLOOR(IF(I106&lt;D106,TIME(I106,K106,1)+1,TIME(I106,K106,1))-TIME(D106,F106,0)-TIME(0,O106,0),"0:15"))</f>
        <v>0</v>
      </c>
      <c r="Q106" s="762"/>
      <c r="R106" s="776"/>
      <c r="S106" s="553"/>
      <c r="T106" s="925"/>
      <c r="U106" s="762"/>
      <c r="V106" s="776"/>
      <c r="W106" s="766"/>
      <c r="X106" s="767"/>
      <c r="Y106" s="17"/>
      <c r="AA106" s="17"/>
      <c r="AD106" s="196"/>
      <c r="AE106" s="197"/>
      <c r="AF106" s="17"/>
      <c r="AG106" s="17"/>
    </row>
    <row r="107" spans="1:41" ht="20.25" customHeight="1" x14ac:dyDescent="0.15">
      <c r="A107" s="863"/>
      <c r="B107" s="864"/>
      <c r="C107" s="905" t="s">
        <v>330</v>
      </c>
      <c r="D107" s="896"/>
      <c r="E107" s="897"/>
      <c r="F107" s="897"/>
      <c r="G107" s="897"/>
      <c r="H107" s="897"/>
      <c r="I107" s="897"/>
      <c r="J107" s="897"/>
      <c r="K107" s="897"/>
      <c r="L107" s="897"/>
      <c r="M107" s="897"/>
      <c r="N107" s="897"/>
      <c r="O107" s="897"/>
      <c r="P107" s="897"/>
      <c r="Q107" s="897"/>
      <c r="R107" s="897"/>
      <c r="S107" s="897"/>
      <c r="T107" s="897"/>
      <c r="U107" s="897"/>
      <c r="V107" s="897"/>
      <c r="W107" s="897"/>
      <c r="X107" s="898"/>
      <c r="Y107" s="17"/>
      <c r="AA107" s="17"/>
      <c r="AD107" s="196"/>
      <c r="AE107" s="197"/>
      <c r="AF107" s="17"/>
      <c r="AG107" s="17"/>
    </row>
    <row r="108" spans="1:41" ht="20.25" customHeight="1" x14ac:dyDescent="0.15">
      <c r="A108" s="863"/>
      <c r="B108" s="864"/>
      <c r="C108" s="906"/>
      <c r="D108" s="899"/>
      <c r="E108" s="900"/>
      <c r="F108" s="900"/>
      <c r="G108" s="900"/>
      <c r="H108" s="900"/>
      <c r="I108" s="900"/>
      <c r="J108" s="900"/>
      <c r="K108" s="900"/>
      <c r="L108" s="900"/>
      <c r="M108" s="900"/>
      <c r="N108" s="900"/>
      <c r="O108" s="900"/>
      <c r="P108" s="900"/>
      <c r="Q108" s="900"/>
      <c r="R108" s="900"/>
      <c r="S108" s="900"/>
      <c r="T108" s="900"/>
      <c r="U108" s="900"/>
      <c r="V108" s="900"/>
      <c r="W108" s="900"/>
      <c r="X108" s="901"/>
      <c r="Y108" s="17"/>
      <c r="AA108" s="17"/>
      <c r="AD108" s="196"/>
      <c r="AE108" s="197"/>
      <c r="AF108" s="17"/>
      <c r="AG108" s="17"/>
    </row>
    <row r="109" spans="1:41" ht="20.25" customHeight="1" x14ac:dyDescent="0.15">
      <c r="A109" s="865"/>
      <c r="B109" s="866"/>
      <c r="C109" s="907"/>
      <c r="D109" s="902"/>
      <c r="E109" s="903"/>
      <c r="F109" s="903"/>
      <c r="G109" s="903"/>
      <c r="H109" s="903"/>
      <c r="I109" s="903"/>
      <c r="J109" s="903"/>
      <c r="K109" s="903"/>
      <c r="L109" s="903"/>
      <c r="M109" s="903"/>
      <c r="N109" s="903"/>
      <c r="O109" s="903"/>
      <c r="P109" s="903"/>
      <c r="Q109" s="903"/>
      <c r="R109" s="903"/>
      <c r="S109" s="903"/>
      <c r="T109" s="903"/>
      <c r="U109" s="903"/>
      <c r="V109" s="903"/>
      <c r="W109" s="903"/>
      <c r="X109" s="904"/>
      <c r="Y109" s="17"/>
      <c r="AA109" s="17"/>
      <c r="AD109" s="196"/>
      <c r="AE109" s="197"/>
      <c r="AF109" s="17"/>
      <c r="AG109" s="17"/>
    </row>
    <row r="110" spans="1:41" ht="14.25" customHeight="1" x14ac:dyDescent="0.15">
      <c r="A110" s="573"/>
      <c r="B110" s="573"/>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75"/>
      <c r="Y110" s="17"/>
      <c r="AA110" s="17"/>
      <c r="AD110" s="196"/>
      <c r="AE110" s="196"/>
      <c r="AF110" s="17"/>
      <c r="AG110" s="17"/>
      <c r="AK110" s="207"/>
      <c r="AL110" s="217"/>
      <c r="AM110" s="209"/>
      <c r="AO110" s="209"/>
    </row>
    <row r="111" spans="1:41" ht="14.25" customHeight="1" x14ac:dyDescent="0.15">
      <c r="A111" s="574"/>
      <c r="B111" s="574"/>
      <c r="C111" s="592"/>
      <c r="D111" s="592"/>
      <c r="E111" s="592"/>
      <c r="F111" s="592"/>
      <c r="G111" s="592"/>
      <c r="H111" s="592"/>
      <c r="I111" s="592"/>
      <c r="J111" s="592"/>
      <c r="K111" s="592"/>
      <c r="L111" s="592"/>
      <c r="M111" s="592"/>
      <c r="N111" s="592"/>
      <c r="O111" s="592"/>
      <c r="P111" s="592"/>
      <c r="Q111" s="592"/>
      <c r="R111" s="592"/>
      <c r="S111" s="592"/>
      <c r="T111" s="592"/>
      <c r="U111" s="787" t="str">
        <f>IF('10号'!T75="","（ 平成　　年　　月 ）",'10号'!T78)</f>
        <v>（ 平成　　年　　月 ）</v>
      </c>
      <c r="V111" s="787"/>
      <c r="W111" s="787"/>
      <c r="X111" s="787"/>
      <c r="Y111" s="17"/>
      <c r="AA111" s="17"/>
      <c r="AD111" s="196"/>
      <c r="AE111" s="196"/>
      <c r="AF111" s="17"/>
      <c r="AG111" s="17"/>
      <c r="AK111" s="207"/>
      <c r="AL111" s="217"/>
      <c r="AM111" s="209"/>
      <c r="AO111" s="209"/>
    </row>
    <row r="112" spans="1:41" ht="14.25" customHeight="1" x14ac:dyDescent="0.15">
      <c r="A112" s="861" t="s">
        <v>311</v>
      </c>
      <c r="B112" s="862"/>
      <c r="C112" s="867" t="s">
        <v>329</v>
      </c>
      <c r="D112" s="563"/>
      <c r="E112" s="771" t="s">
        <v>186</v>
      </c>
      <c r="F112" s="563"/>
      <c r="G112" s="773" t="s">
        <v>187</v>
      </c>
      <c r="H112" s="774"/>
      <c r="I112" s="563"/>
      <c r="J112" s="771" t="s">
        <v>186</v>
      </c>
      <c r="K112" s="563"/>
      <c r="L112" s="773" t="s">
        <v>188</v>
      </c>
      <c r="M112" s="777"/>
      <c r="N112" s="768" t="s">
        <v>189</v>
      </c>
      <c r="O112" s="564"/>
      <c r="P112" s="568">
        <f>IF(OR(A112="",D112="",I112=""),0,FLOOR(IF(I112&lt;D112,TIME(I112,K112,1)+1,TIME(I112,K112,1))-TIME(D112,F112,0)-TIME(0,O112,0),"0:15"))</f>
        <v>0</v>
      </c>
      <c r="Q112" s="779" t="s">
        <v>290</v>
      </c>
      <c r="R112" s="774"/>
      <c r="S112" s="554"/>
      <c r="T112" s="924" t="s">
        <v>135</v>
      </c>
      <c r="U112" s="760" t="s">
        <v>328</v>
      </c>
      <c r="V112" s="774"/>
      <c r="W112" s="785"/>
      <c r="X112" s="786"/>
      <c r="Y112" s="17"/>
      <c r="AA112" s="17"/>
      <c r="AD112" s="196"/>
      <c r="AE112" s="197"/>
      <c r="AF112" s="17"/>
      <c r="AG112" s="17"/>
    </row>
    <row r="113" spans="1:41" ht="14.25" customHeight="1" x14ac:dyDescent="0.15">
      <c r="A113" s="863"/>
      <c r="B113" s="864"/>
      <c r="C113" s="923"/>
      <c r="D113" s="565"/>
      <c r="E113" s="772"/>
      <c r="F113" s="565"/>
      <c r="G113" s="775"/>
      <c r="H113" s="776"/>
      <c r="I113" s="565"/>
      <c r="J113" s="772"/>
      <c r="K113" s="565"/>
      <c r="L113" s="775"/>
      <c r="M113" s="778"/>
      <c r="N113" s="769"/>
      <c r="O113" s="566"/>
      <c r="P113" s="569">
        <f>IF(OR(A112="",D113="",I113=""),0,FLOOR(IF(I113&lt;D113,TIME(I113,K113,1)+1,TIME(I113,K113,1))-TIME(D113,F113,0)-TIME(0,O113,0),"0:15"))</f>
        <v>0</v>
      </c>
      <c r="Q113" s="762"/>
      <c r="R113" s="776"/>
      <c r="S113" s="553"/>
      <c r="T113" s="925"/>
      <c r="U113" s="762"/>
      <c r="V113" s="776"/>
      <c r="W113" s="766"/>
      <c r="X113" s="767"/>
      <c r="Y113" s="17"/>
      <c r="AA113" s="17"/>
      <c r="AD113" s="196"/>
      <c r="AE113" s="197"/>
      <c r="AF113" s="17"/>
      <c r="AG113" s="17"/>
    </row>
    <row r="114" spans="1:41" ht="20.25" customHeight="1" x14ac:dyDescent="0.15">
      <c r="A114" s="863"/>
      <c r="B114" s="864"/>
      <c r="C114" s="905" t="s">
        <v>330</v>
      </c>
      <c r="D114" s="896"/>
      <c r="E114" s="897"/>
      <c r="F114" s="897"/>
      <c r="G114" s="897"/>
      <c r="H114" s="897"/>
      <c r="I114" s="897"/>
      <c r="J114" s="897"/>
      <c r="K114" s="897"/>
      <c r="L114" s="897"/>
      <c r="M114" s="897"/>
      <c r="N114" s="897"/>
      <c r="O114" s="897"/>
      <c r="P114" s="897"/>
      <c r="Q114" s="897"/>
      <c r="R114" s="897"/>
      <c r="S114" s="897"/>
      <c r="T114" s="897"/>
      <c r="U114" s="897"/>
      <c r="V114" s="897"/>
      <c r="W114" s="897"/>
      <c r="X114" s="898"/>
      <c r="Y114" s="17"/>
      <c r="AA114" s="17"/>
      <c r="AD114" s="196"/>
      <c r="AE114" s="197"/>
      <c r="AF114" s="17"/>
      <c r="AG114" s="17"/>
    </row>
    <row r="115" spans="1:41" ht="20.25" customHeight="1" x14ac:dyDescent="0.15">
      <c r="A115" s="863"/>
      <c r="B115" s="864"/>
      <c r="C115" s="906"/>
      <c r="D115" s="899"/>
      <c r="E115" s="900"/>
      <c r="F115" s="900"/>
      <c r="G115" s="900"/>
      <c r="H115" s="900"/>
      <c r="I115" s="900"/>
      <c r="J115" s="900"/>
      <c r="K115" s="900"/>
      <c r="L115" s="900"/>
      <c r="M115" s="900"/>
      <c r="N115" s="900"/>
      <c r="O115" s="900"/>
      <c r="P115" s="900"/>
      <c r="Q115" s="900"/>
      <c r="R115" s="900"/>
      <c r="S115" s="900"/>
      <c r="T115" s="900"/>
      <c r="U115" s="900"/>
      <c r="V115" s="900"/>
      <c r="W115" s="900"/>
      <c r="X115" s="901"/>
      <c r="Y115" s="17"/>
      <c r="AA115" s="17"/>
      <c r="AD115" s="196"/>
      <c r="AE115" s="197"/>
      <c r="AF115" s="17"/>
      <c r="AG115" s="17"/>
    </row>
    <row r="116" spans="1:41" ht="20.25" customHeight="1" x14ac:dyDescent="0.15">
      <c r="A116" s="865"/>
      <c r="B116" s="866"/>
      <c r="C116" s="907"/>
      <c r="D116" s="902"/>
      <c r="E116" s="903"/>
      <c r="F116" s="903"/>
      <c r="G116" s="903"/>
      <c r="H116" s="903"/>
      <c r="I116" s="903"/>
      <c r="J116" s="903"/>
      <c r="K116" s="903"/>
      <c r="L116" s="903"/>
      <c r="M116" s="903"/>
      <c r="N116" s="903"/>
      <c r="O116" s="903"/>
      <c r="P116" s="903"/>
      <c r="Q116" s="903"/>
      <c r="R116" s="903"/>
      <c r="S116" s="903"/>
      <c r="T116" s="903"/>
      <c r="U116" s="903"/>
      <c r="V116" s="903"/>
      <c r="W116" s="903"/>
      <c r="X116" s="904"/>
      <c r="Y116" s="17"/>
      <c r="AA116" s="17"/>
      <c r="AD116" s="196"/>
      <c r="AE116" s="197"/>
      <c r="AF116" s="17"/>
      <c r="AG116" s="17"/>
    </row>
    <row r="117" spans="1:41" ht="14.25" customHeight="1" x14ac:dyDescent="0.15">
      <c r="A117" s="861" t="s">
        <v>312</v>
      </c>
      <c r="B117" s="862"/>
      <c r="C117" s="867" t="s">
        <v>329</v>
      </c>
      <c r="D117" s="563"/>
      <c r="E117" s="771" t="s">
        <v>186</v>
      </c>
      <c r="F117" s="563"/>
      <c r="G117" s="773" t="s">
        <v>187</v>
      </c>
      <c r="H117" s="774"/>
      <c r="I117" s="563"/>
      <c r="J117" s="771" t="s">
        <v>186</v>
      </c>
      <c r="K117" s="563"/>
      <c r="L117" s="773" t="s">
        <v>188</v>
      </c>
      <c r="M117" s="777"/>
      <c r="N117" s="768" t="s">
        <v>189</v>
      </c>
      <c r="O117" s="564"/>
      <c r="P117" s="568">
        <f>IF(OR(A117="",D117="",I117=""),0,FLOOR(IF(I117&lt;D117,TIME(I117,K117,1)+1,TIME(I117,K117,1))-TIME(D117,F117,0)-TIME(0,O117,0),"0:15"))</f>
        <v>0</v>
      </c>
      <c r="Q117" s="779" t="s">
        <v>290</v>
      </c>
      <c r="R117" s="774"/>
      <c r="S117" s="554"/>
      <c r="T117" s="924" t="s">
        <v>135</v>
      </c>
      <c r="U117" s="760" t="s">
        <v>328</v>
      </c>
      <c r="V117" s="774"/>
      <c r="W117" s="785"/>
      <c r="X117" s="786"/>
      <c r="Y117" s="17"/>
      <c r="AA117" s="17"/>
      <c r="AD117" s="196"/>
      <c r="AE117" s="197"/>
      <c r="AF117" s="17"/>
      <c r="AG117" s="17"/>
    </row>
    <row r="118" spans="1:41" ht="14.25" customHeight="1" x14ac:dyDescent="0.15">
      <c r="A118" s="863"/>
      <c r="B118" s="864"/>
      <c r="C118" s="923"/>
      <c r="D118" s="565"/>
      <c r="E118" s="772"/>
      <c r="F118" s="565"/>
      <c r="G118" s="775"/>
      <c r="H118" s="776"/>
      <c r="I118" s="565"/>
      <c r="J118" s="772"/>
      <c r="K118" s="565"/>
      <c r="L118" s="775"/>
      <c r="M118" s="778"/>
      <c r="N118" s="769"/>
      <c r="O118" s="566"/>
      <c r="P118" s="569">
        <f>IF(OR(A117="",D118="",I118=""),0,FLOOR(IF(I118&lt;D118,TIME(I118,K118,1)+1,TIME(I118,K118,1))-TIME(D118,F118,0)-TIME(0,O118,0),"0:15"))</f>
        <v>0</v>
      </c>
      <c r="Q118" s="762"/>
      <c r="R118" s="776"/>
      <c r="S118" s="553"/>
      <c r="T118" s="925"/>
      <c r="U118" s="762"/>
      <c r="V118" s="776"/>
      <c r="W118" s="766"/>
      <c r="X118" s="767"/>
      <c r="Y118" s="17"/>
      <c r="AA118" s="17"/>
      <c r="AD118" s="196"/>
      <c r="AE118" s="197"/>
      <c r="AF118" s="17"/>
      <c r="AG118" s="17"/>
    </row>
    <row r="119" spans="1:41" ht="20.25" customHeight="1" x14ac:dyDescent="0.15">
      <c r="A119" s="863"/>
      <c r="B119" s="864"/>
      <c r="C119" s="905" t="s">
        <v>330</v>
      </c>
      <c r="D119" s="896"/>
      <c r="E119" s="897"/>
      <c r="F119" s="897"/>
      <c r="G119" s="897"/>
      <c r="H119" s="897"/>
      <c r="I119" s="897"/>
      <c r="J119" s="897"/>
      <c r="K119" s="897"/>
      <c r="L119" s="897"/>
      <c r="M119" s="897"/>
      <c r="N119" s="897"/>
      <c r="O119" s="897"/>
      <c r="P119" s="897"/>
      <c r="Q119" s="897"/>
      <c r="R119" s="897"/>
      <c r="S119" s="897"/>
      <c r="T119" s="897"/>
      <c r="U119" s="897"/>
      <c r="V119" s="897"/>
      <c r="W119" s="897"/>
      <c r="X119" s="898"/>
      <c r="Y119" s="17"/>
      <c r="AA119" s="17"/>
      <c r="AD119" s="196"/>
      <c r="AE119" s="219"/>
      <c r="AF119" s="17"/>
      <c r="AG119" s="17"/>
      <c r="AK119" s="207"/>
      <c r="AL119" s="217"/>
      <c r="AM119" s="209"/>
      <c r="AO119" s="209"/>
    </row>
    <row r="120" spans="1:41" ht="20.25" customHeight="1" x14ac:dyDescent="0.15">
      <c r="A120" s="863"/>
      <c r="B120" s="864"/>
      <c r="C120" s="906"/>
      <c r="D120" s="899"/>
      <c r="E120" s="900"/>
      <c r="F120" s="900"/>
      <c r="G120" s="900"/>
      <c r="H120" s="900"/>
      <c r="I120" s="900"/>
      <c r="J120" s="900"/>
      <c r="K120" s="900"/>
      <c r="L120" s="900"/>
      <c r="M120" s="900"/>
      <c r="N120" s="900"/>
      <c r="O120" s="900"/>
      <c r="P120" s="900"/>
      <c r="Q120" s="900"/>
      <c r="R120" s="900"/>
      <c r="S120" s="900"/>
      <c r="T120" s="900"/>
      <c r="U120" s="900"/>
      <c r="V120" s="900"/>
      <c r="W120" s="900"/>
      <c r="X120" s="901"/>
      <c r="Y120" s="17"/>
      <c r="AA120" s="17"/>
      <c r="AD120" s="196"/>
      <c r="AE120" s="219"/>
      <c r="AF120" s="17"/>
      <c r="AG120" s="17"/>
      <c r="AK120" s="207"/>
      <c r="AL120" s="217"/>
      <c r="AM120" s="209"/>
      <c r="AO120" s="209"/>
    </row>
    <row r="121" spans="1:41" ht="20.25" customHeight="1" x14ac:dyDescent="0.15">
      <c r="A121" s="865"/>
      <c r="B121" s="866"/>
      <c r="C121" s="907"/>
      <c r="D121" s="902"/>
      <c r="E121" s="903"/>
      <c r="F121" s="903"/>
      <c r="G121" s="903"/>
      <c r="H121" s="903"/>
      <c r="I121" s="903"/>
      <c r="J121" s="903"/>
      <c r="K121" s="903"/>
      <c r="L121" s="903"/>
      <c r="M121" s="903"/>
      <c r="N121" s="903"/>
      <c r="O121" s="903"/>
      <c r="P121" s="903"/>
      <c r="Q121" s="903"/>
      <c r="R121" s="903"/>
      <c r="S121" s="903"/>
      <c r="T121" s="903"/>
      <c r="U121" s="903"/>
      <c r="V121" s="903"/>
      <c r="W121" s="903"/>
      <c r="X121" s="904"/>
      <c r="Y121" s="17"/>
      <c r="AA121" s="17"/>
      <c r="AD121" s="196"/>
      <c r="AE121" s="219"/>
      <c r="AF121" s="17"/>
      <c r="AG121" s="17"/>
      <c r="AK121" s="207"/>
      <c r="AL121" s="217"/>
      <c r="AM121" s="209"/>
      <c r="AO121" s="209"/>
    </row>
    <row r="122" spans="1:41" ht="14.25" customHeight="1" x14ac:dyDescent="0.15">
      <c r="A122" s="861" t="s">
        <v>313</v>
      </c>
      <c r="B122" s="862"/>
      <c r="C122" s="867" t="s">
        <v>329</v>
      </c>
      <c r="D122" s="563"/>
      <c r="E122" s="771" t="s">
        <v>186</v>
      </c>
      <c r="F122" s="563"/>
      <c r="G122" s="773" t="s">
        <v>187</v>
      </c>
      <c r="H122" s="774"/>
      <c r="I122" s="563"/>
      <c r="J122" s="771" t="s">
        <v>186</v>
      </c>
      <c r="K122" s="563"/>
      <c r="L122" s="773" t="s">
        <v>188</v>
      </c>
      <c r="M122" s="777"/>
      <c r="N122" s="768" t="s">
        <v>189</v>
      </c>
      <c r="O122" s="564"/>
      <c r="P122" s="568">
        <f>IF(OR(A122="",D122="",I122=""),0,FLOOR(IF(I122&lt;D122,TIME(I122,K122,1)+1,TIME(I122,K122,1))-TIME(D122,F122,0)-TIME(0,O122,0),"0:15"))</f>
        <v>0</v>
      </c>
      <c r="Q122" s="779" t="s">
        <v>290</v>
      </c>
      <c r="R122" s="774"/>
      <c r="S122" s="554"/>
      <c r="T122" s="924" t="s">
        <v>135</v>
      </c>
      <c r="U122" s="760" t="s">
        <v>328</v>
      </c>
      <c r="V122" s="774"/>
      <c r="W122" s="785"/>
      <c r="X122" s="786"/>
      <c r="Y122" s="17"/>
      <c r="AA122" s="17"/>
      <c r="AD122" s="196"/>
      <c r="AE122" s="219"/>
      <c r="AF122" s="17"/>
      <c r="AG122" s="17"/>
      <c r="AK122" s="207"/>
      <c r="AL122" s="217"/>
    </row>
    <row r="123" spans="1:41" ht="14.25" customHeight="1" x14ac:dyDescent="0.15">
      <c r="A123" s="863"/>
      <c r="B123" s="864"/>
      <c r="C123" s="923"/>
      <c r="D123" s="565"/>
      <c r="E123" s="772"/>
      <c r="F123" s="565"/>
      <c r="G123" s="775"/>
      <c r="H123" s="776"/>
      <c r="I123" s="565"/>
      <c r="J123" s="772"/>
      <c r="K123" s="565"/>
      <c r="L123" s="775"/>
      <c r="M123" s="778"/>
      <c r="N123" s="769"/>
      <c r="O123" s="566"/>
      <c r="P123" s="569">
        <f>IF(OR(A122="",D123="",I123=""),0,FLOOR(IF(I123&lt;D123,TIME(I123,K123,1)+1,TIME(I123,K123,1))-TIME(D123,F123,0)-TIME(0,O123,0),"0:15"))</f>
        <v>0</v>
      </c>
      <c r="Q123" s="762"/>
      <c r="R123" s="776"/>
      <c r="S123" s="553"/>
      <c r="T123" s="925"/>
      <c r="U123" s="762"/>
      <c r="V123" s="776"/>
      <c r="W123" s="766"/>
      <c r="X123" s="767"/>
      <c r="Y123" s="17"/>
      <c r="AA123" s="17"/>
      <c r="AD123" s="196"/>
      <c r="AE123" s="219"/>
      <c r="AF123" s="17"/>
      <c r="AG123" s="17"/>
      <c r="AK123" s="207"/>
      <c r="AL123" s="217"/>
    </row>
    <row r="124" spans="1:41" ht="20.25" customHeight="1" x14ac:dyDescent="0.15">
      <c r="A124" s="863"/>
      <c r="B124" s="864"/>
      <c r="C124" s="905" t="s">
        <v>330</v>
      </c>
      <c r="D124" s="896"/>
      <c r="E124" s="897"/>
      <c r="F124" s="897"/>
      <c r="G124" s="897"/>
      <c r="H124" s="897"/>
      <c r="I124" s="897"/>
      <c r="J124" s="897"/>
      <c r="K124" s="897"/>
      <c r="L124" s="897"/>
      <c r="M124" s="897"/>
      <c r="N124" s="897"/>
      <c r="O124" s="897"/>
      <c r="P124" s="897"/>
      <c r="Q124" s="897"/>
      <c r="R124" s="897"/>
      <c r="S124" s="897"/>
      <c r="T124" s="897"/>
      <c r="U124" s="897"/>
      <c r="V124" s="897"/>
      <c r="W124" s="897"/>
      <c r="X124" s="898"/>
      <c r="Y124" s="17"/>
      <c r="AA124" s="17"/>
      <c r="AD124" s="196"/>
      <c r="AE124" s="197"/>
      <c r="AF124" s="17"/>
      <c r="AG124" s="17"/>
      <c r="AL124" s="218"/>
      <c r="AM124" s="209"/>
      <c r="AO124" s="209"/>
    </row>
    <row r="125" spans="1:41" ht="20.25" customHeight="1" x14ac:dyDescent="0.15">
      <c r="A125" s="863"/>
      <c r="B125" s="864"/>
      <c r="C125" s="906"/>
      <c r="D125" s="899"/>
      <c r="E125" s="900"/>
      <c r="F125" s="900"/>
      <c r="G125" s="900"/>
      <c r="H125" s="900"/>
      <c r="I125" s="900"/>
      <c r="J125" s="900"/>
      <c r="K125" s="900"/>
      <c r="L125" s="900"/>
      <c r="M125" s="900"/>
      <c r="N125" s="900"/>
      <c r="O125" s="900"/>
      <c r="P125" s="900"/>
      <c r="Q125" s="900"/>
      <c r="R125" s="900"/>
      <c r="S125" s="900"/>
      <c r="T125" s="900"/>
      <c r="U125" s="900"/>
      <c r="V125" s="900"/>
      <c r="W125" s="900"/>
      <c r="X125" s="901"/>
      <c r="Y125" s="17"/>
      <c r="AA125" s="17"/>
      <c r="AD125" s="196"/>
      <c r="AE125" s="197"/>
      <c r="AF125" s="17"/>
      <c r="AG125" s="17"/>
    </row>
    <row r="126" spans="1:41" ht="20.25" customHeight="1" x14ac:dyDescent="0.15">
      <c r="A126" s="865"/>
      <c r="B126" s="866"/>
      <c r="C126" s="907"/>
      <c r="D126" s="902"/>
      <c r="E126" s="903"/>
      <c r="F126" s="903"/>
      <c r="G126" s="903"/>
      <c r="H126" s="903"/>
      <c r="I126" s="903"/>
      <c r="J126" s="903"/>
      <c r="K126" s="903"/>
      <c r="L126" s="903"/>
      <c r="M126" s="903"/>
      <c r="N126" s="903"/>
      <c r="O126" s="903"/>
      <c r="P126" s="903"/>
      <c r="Q126" s="903"/>
      <c r="R126" s="903"/>
      <c r="S126" s="903"/>
      <c r="T126" s="903"/>
      <c r="U126" s="903"/>
      <c r="V126" s="903"/>
      <c r="W126" s="903"/>
      <c r="X126" s="904"/>
      <c r="Y126" s="17"/>
      <c r="AA126" s="17"/>
      <c r="AD126" s="196"/>
      <c r="AE126" s="197"/>
      <c r="AF126" s="17"/>
      <c r="AG126" s="17"/>
    </row>
    <row r="127" spans="1:41" ht="14.25" customHeight="1" x14ac:dyDescent="0.15">
      <c r="A127" s="861" t="s">
        <v>314</v>
      </c>
      <c r="B127" s="862"/>
      <c r="C127" s="867" t="s">
        <v>329</v>
      </c>
      <c r="D127" s="563"/>
      <c r="E127" s="771" t="s">
        <v>186</v>
      </c>
      <c r="F127" s="563"/>
      <c r="G127" s="773" t="s">
        <v>187</v>
      </c>
      <c r="H127" s="774"/>
      <c r="I127" s="563"/>
      <c r="J127" s="771" t="s">
        <v>186</v>
      </c>
      <c r="K127" s="563"/>
      <c r="L127" s="773" t="s">
        <v>188</v>
      </c>
      <c r="M127" s="777"/>
      <c r="N127" s="768" t="s">
        <v>189</v>
      </c>
      <c r="O127" s="564"/>
      <c r="P127" s="568">
        <f>IF(OR(A127="",D127="",I127=""),0,FLOOR(IF(I127&lt;D127,TIME(I127,K127,1)+1,TIME(I127,K127,1))-TIME(D127,F127,0)-TIME(0,O127,0),"0:15"))</f>
        <v>0</v>
      </c>
      <c r="Q127" s="779" t="s">
        <v>290</v>
      </c>
      <c r="R127" s="774"/>
      <c r="S127" s="554"/>
      <c r="T127" s="924" t="s">
        <v>135</v>
      </c>
      <c r="U127" s="760" t="s">
        <v>328</v>
      </c>
      <c r="V127" s="774"/>
      <c r="W127" s="785"/>
      <c r="X127" s="786"/>
      <c r="Y127" s="17"/>
      <c r="AA127" s="17"/>
      <c r="AD127" s="196"/>
      <c r="AE127" s="197"/>
      <c r="AF127" s="17"/>
      <c r="AG127" s="17"/>
    </row>
    <row r="128" spans="1:41" ht="14.25" customHeight="1" x14ac:dyDescent="0.15">
      <c r="A128" s="863"/>
      <c r="B128" s="864"/>
      <c r="C128" s="923"/>
      <c r="D128" s="565"/>
      <c r="E128" s="772"/>
      <c r="F128" s="565"/>
      <c r="G128" s="775"/>
      <c r="H128" s="776"/>
      <c r="I128" s="565"/>
      <c r="J128" s="772"/>
      <c r="K128" s="565"/>
      <c r="L128" s="775"/>
      <c r="M128" s="778"/>
      <c r="N128" s="769"/>
      <c r="O128" s="566"/>
      <c r="P128" s="569">
        <f>IF(OR(A127="",D128="",I128=""),0,FLOOR(IF(I128&lt;D128,TIME(I128,K128,1)+1,TIME(I128,K128,1))-TIME(D128,F128,0)-TIME(0,O128,0),"0:15"))</f>
        <v>0</v>
      </c>
      <c r="Q128" s="762"/>
      <c r="R128" s="776"/>
      <c r="S128" s="553"/>
      <c r="T128" s="925"/>
      <c r="U128" s="762"/>
      <c r="V128" s="776"/>
      <c r="W128" s="766"/>
      <c r="X128" s="767"/>
      <c r="Y128" s="17"/>
      <c r="AA128" s="17"/>
      <c r="AD128" s="196"/>
      <c r="AE128" s="197"/>
      <c r="AF128" s="17"/>
      <c r="AG128" s="17"/>
    </row>
    <row r="129" spans="1:33" ht="20.25" customHeight="1" x14ac:dyDescent="0.15">
      <c r="A129" s="863"/>
      <c r="B129" s="864"/>
      <c r="C129" s="905" t="s">
        <v>330</v>
      </c>
      <c r="D129" s="896"/>
      <c r="E129" s="897"/>
      <c r="F129" s="897"/>
      <c r="G129" s="897"/>
      <c r="H129" s="897"/>
      <c r="I129" s="897"/>
      <c r="J129" s="897"/>
      <c r="K129" s="897"/>
      <c r="L129" s="897"/>
      <c r="M129" s="897"/>
      <c r="N129" s="897"/>
      <c r="O129" s="897"/>
      <c r="P129" s="897"/>
      <c r="Q129" s="897"/>
      <c r="R129" s="897"/>
      <c r="S129" s="897"/>
      <c r="T129" s="897"/>
      <c r="U129" s="897"/>
      <c r="V129" s="897"/>
      <c r="W129" s="897"/>
      <c r="X129" s="898"/>
      <c r="Y129" s="17"/>
      <c r="AA129" s="17"/>
      <c r="AD129" s="196"/>
      <c r="AE129" s="197"/>
      <c r="AF129" s="17"/>
      <c r="AG129" s="17"/>
    </row>
    <row r="130" spans="1:33" ht="20.25" customHeight="1" x14ac:dyDescent="0.15">
      <c r="A130" s="863"/>
      <c r="B130" s="864"/>
      <c r="C130" s="906"/>
      <c r="D130" s="899"/>
      <c r="E130" s="900"/>
      <c r="F130" s="900"/>
      <c r="G130" s="900"/>
      <c r="H130" s="900"/>
      <c r="I130" s="900"/>
      <c r="J130" s="900"/>
      <c r="K130" s="900"/>
      <c r="L130" s="900"/>
      <c r="M130" s="900"/>
      <c r="N130" s="900"/>
      <c r="O130" s="900"/>
      <c r="P130" s="900"/>
      <c r="Q130" s="900"/>
      <c r="R130" s="900"/>
      <c r="S130" s="900"/>
      <c r="T130" s="900"/>
      <c r="U130" s="900"/>
      <c r="V130" s="900"/>
      <c r="W130" s="900"/>
      <c r="X130" s="901"/>
      <c r="Y130" s="17"/>
      <c r="AA130" s="17"/>
      <c r="AD130" s="196"/>
      <c r="AE130" s="197"/>
      <c r="AF130" s="17"/>
      <c r="AG130" s="17"/>
    </row>
    <row r="131" spans="1:33" ht="20.25" customHeight="1" x14ac:dyDescent="0.15">
      <c r="A131" s="865"/>
      <c r="B131" s="866"/>
      <c r="C131" s="907"/>
      <c r="D131" s="902"/>
      <c r="E131" s="903"/>
      <c r="F131" s="903"/>
      <c r="G131" s="903"/>
      <c r="H131" s="903"/>
      <c r="I131" s="903"/>
      <c r="J131" s="903"/>
      <c r="K131" s="903"/>
      <c r="L131" s="903"/>
      <c r="M131" s="903"/>
      <c r="N131" s="903"/>
      <c r="O131" s="903"/>
      <c r="P131" s="903"/>
      <c r="Q131" s="903"/>
      <c r="R131" s="903"/>
      <c r="S131" s="903"/>
      <c r="T131" s="903"/>
      <c r="U131" s="903"/>
      <c r="V131" s="903"/>
      <c r="W131" s="903"/>
      <c r="X131" s="904"/>
      <c r="Y131" s="17"/>
      <c r="AA131" s="17"/>
      <c r="AD131" s="196"/>
      <c r="AE131" s="197"/>
      <c r="AF131" s="17"/>
      <c r="AG131" s="17"/>
    </row>
    <row r="132" spans="1:33" ht="14.25" customHeight="1" x14ac:dyDescent="0.15">
      <c r="A132" s="861" t="s">
        <v>315</v>
      </c>
      <c r="B132" s="862"/>
      <c r="C132" s="867" t="s">
        <v>329</v>
      </c>
      <c r="D132" s="563"/>
      <c r="E132" s="771" t="s">
        <v>186</v>
      </c>
      <c r="F132" s="563"/>
      <c r="G132" s="773" t="s">
        <v>187</v>
      </c>
      <c r="H132" s="774"/>
      <c r="I132" s="563"/>
      <c r="J132" s="771" t="s">
        <v>186</v>
      </c>
      <c r="K132" s="563"/>
      <c r="L132" s="773" t="s">
        <v>188</v>
      </c>
      <c r="M132" s="777"/>
      <c r="N132" s="768" t="s">
        <v>189</v>
      </c>
      <c r="O132" s="564"/>
      <c r="P132" s="568">
        <f>IF(OR(A132="",D132="",I132=""),0,FLOOR(IF(I132&lt;D132,TIME(I132,K132,1)+1,TIME(I132,K132,1))-TIME(D132,F132,0)-TIME(0,O132,0),"0:15"))</f>
        <v>0</v>
      </c>
      <c r="Q132" s="779" t="s">
        <v>290</v>
      </c>
      <c r="R132" s="774"/>
      <c r="S132" s="554"/>
      <c r="T132" s="924" t="s">
        <v>135</v>
      </c>
      <c r="U132" s="760" t="s">
        <v>328</v>
      </c>
      <c r="V132" s="774"/>
      <c r="W132" s="785"/>
      <c r="X132" s="786"/>
      <c r="Y132" s="17"/>
      <c r="AA132" s="17"/>
      <c r="AD132" s="196"/>
      <c r="AE132" s="197"/>
      <c r="AF132" s="17"/>
      <c r="AG132" s="17"/>
    </row>
    <row r="133" spans="1:33" ht="14.25" customHeight="1" x14ac:dyDescent="0.15">
      <c r="A133" s="863"/>
      <c r="B133" s="864"/>
      <c r="C133" s="923"/>
      <c r="D133" s="565"/>
      <c r="E133" s="772"/>
      <c r="F133" s="565"/>
      <c r="G133" s="775"/>
      <c r="H133" s="776"/>
      <c r="I133" s="565"/>
      <c r="J133" s="772"/>
      <c r="K133" s="565"/>
      <c r="L133" s="775"/>
      <c r="M133" s="778"/>
      <c r="N133" s="769"/>
      <c r="O133" s="566"/>
      <c r="P133" s="569">
        <f>IF(OR(A132="",D133="",I133=""),0,FLOOR(IF(I133&lt;D133,TIME(I133,K133,1)+1,TIME(I133,K133,1))-TIME(D133,F133,0)-TIME(0,O133,0),"0:15"))</f>
        <v>0</v>
      </c>
      <c r="Q133" s="762"/>
      <c r="R133" s="776"/>
      <c r="S133" s="553"/>
      <c r="T133" s="925"/>
      <c r="U133" s="762"/>
      <c r="V133" s="776"/>
      <c r="W133" s="766"/>
      <c r="X133" s="767"/>
      <c r="Y133" s="17"/>
      <c r="AA133" s="17"/>
      <c r="AD133" s="196"/>
      <c r="AE133" s="197"/>
      <c r="AF133" s="17"/>
      <c r="AG133" s="17"/>
    </row>
    <row r="134" spans="1:33" ht="20.25" customHeight="1" x14ac:dyDescent="0.15">
      <c r="A134" s="863"/>
      <c r="B134" s="864"/>
      <c r="C134" s="905" t="s">
        <v>330</v>
      </c>
      <c r="D134" s="896"/>
      <c r="E134" s="897"/>
      <c r="F134" s="897"/>
      <c r="G134" s="897"/>
      <c r="H134" s="897"/>
      <c r="I134" s="897"/>
      <c r="J134" s="897"/>
      <c r="K134" s="897"/>
      <c r="L134" s="897"/>
      <c r="M134" s="897"/>
      <c r="N134" s="897"/>
      <c r="O134" s="897"/>
      <c r="P134" s="897"/>
      <c r="Q134" s="897"/>
      <c r="R134" s="897"/>
      <c r="S134" s="897"/>
      <c r="T134" s="897"/>
      <c r="U134" s="897"/>
      <c r="V134" s="897"/>
      <c r="W134" s="897"/>
      <c r="X134" s="898"/>
      <c r="Y134" s="17"/>
      <c r="AA134" s="17"/>
      <c r="AD134" s="196"/>
      <c r="AE134" s="197"/>
      <c r="AF134" s="17"/>
      <c r="AG134" s="17"/>
    </row>
    <row r="135" spans="1:33" ht="20.25" customHeight="1" x14ac:dyDescent="0.15">
      <c r="A135" s="863"/>
      <c r="B135" s="864"/>
      <c r="C135" s="906"/>
      <c r="D135" s="899"/>
      <c r="E135" s="900"/>
      <c r="F135" s="900"/>
      <c r="G135" s="900"/>
      <c r="H135" s="900"/>
      <c r="I135" s="900"/>
      <c r="J135" s="900"/>
      <c r="K135" s="900"/>
      <c r="L135" s="900"/>
      <c r="M135" s="900"/>
      <c r="N135" s="900"/>
      <c r="O135" s="900"/>
      <c r="P135" s="900"/>
      <c r="Q135" s="900"/>
      <c r="R135" s="900"/>
      <c r="S135" s="900"/>
      <c r="T135" s="900"/>
      <c r="U135" s="900"/>
      <c r="V135" s="900"/>
      <c r="W135" s="900"/>
      <c r="X135" s="901"/>
      <c r="Y135" s="17"/>
      <c r="AA135" s="17"/>
      <c r="AD135" s="196"/>
      <c r="AE135" s="197"/>
      <c r="AF135" s="17"/>
      <c r="AG135" s="17"/>
    </row>
    <row r="136" spans="1:33" ht="20.25" customHeight="1" x14ac:dyDescent="0.15">
      <c r="A136" s="865"/>
      <c r="B136" s="866"/>
      <c r="C136" s="907"/>
      <c r="D136" s="902"/>
      <c r="E136" s="903"/>
      <c r="F136" s="903"/>
      <c r="G136" s="903"/>
      <c r="H136" s="903"/>
      <c r="I136" s="903"/>
      <c r="J136" s="903"/>
      <c r="K136" s="903"/>
      <c r="L136" s="903"/>
      <c r="M136" s="903"/>
      <c r="N136" s="903"/>
      <c r="O136" s="903"/>
      <c r="P136" s="903"/>
      <c r="Q136" s="903"/>
      <c r="R136" s="903"/>
      <c r="S136" s="903"/>
      <c r="T136" s="903"/>
      <c r="U136" s="903"/>
      <c r="V136" s="903"/>
      <c r="W136" s="903"/>
      <c r="X136" s="904"/>
      <c r="Y136" s="17"/>
      <c r="AA136" s="17"/>
      <c r="AD136" s="196"/>
      <c r="AE136" s="197"/>
      <c r="AF136" s="17"/>
      <c r="AG136" s="17"/>
    </row>
    <row r="137" spans="1:33" ht="14.25" customHeight="1" x14ac:dyDescent="0.15">
      <c r="A137" s="861" t="s">
        <v>316</v>
      </c>
      <c r="B137" s="862"/>
      <c r="C137" s="867" t="s">
        <v>329</v>
      </c>
      <c r="D137" s="563"/>
      <c r="E137" s="771" t="s">
        <v>186</v>
      </c>
      <c r="F137" s="563"/>
      <c r="G137" s="773" t="s">
        <v>187</v>
      </c>
      <c r="H137" s="774"/>
      <c r="I137" s="563"/>
      <c r="J137" s="771" t="s">
        <v>186</v>
      </c>
      <c r="K137" s="563"/>
      <c r="L137" s="773" t="s">
        <v>188</v>
      </c>
      <c r="M137" s="777"/>
      <c r="N137" s="768" t="s">
        <v>189</v>
      </c>
      <c r="O137" s="564"/>
      <c r="P137" s="568">
        <f>IF(OR(A137="",D137="",I137=""),0,FLOOR(IF(I137&lt;D137,TIME(I137,K137,1)+1,TIME(I137,K137,1))-TIME(D137,F137,0)-TIME(0,O137,0),"0:15"))</f>
        <v>0</v>
      </c>
      <c r="Q137" s="779" t="s">
        <v>290</v>
      </c>
      <c r="R137" s="774"/>
      <c r="S137" s="554"/>
      <c r="T137" s="924" t="s">
        <v>135</v>
      </c>
      <c r="U137" s="760" t="s">
        <v>328</v>
      </c>
      <c r="V137" s="774"/>
      <c r="W137" s="785"/>
      <c r="X137" s="786"/>
      <c r="Y137" s="17"/>
      <c r="AA137" s="17"/>
      <c r="AD137" s="196"/>
      <c r="AE137" s="197"/>
      <c r="AF137" s="17"/>
      <c r="AG137" s="17"/>
    </row>
    <row r="138" spans="1:33" ht="14.25" customHeight="1" x14ac:dyDescent="0.15">
      <c r="A138" s="863"/>
      <c r="B138" s="864"/>
      <c r="C138" s="923"/>
      <c r="D138" s="565"/>
      <c r="E138" s="772"/>
      <c r="F138" s="565"/>
      <c r="G138" s="775"/>
      <c r="H138" s="776"/>
      <c r="I138" s="565"/>
      <c r="J138" s="772"/>
      <c r="K138" s="565"/>
      <c r="L138" s="775"/>
      <c r="M138" s="778"/>
      <c r="N138" s="769"/>
      <c r="O138" s="566"/>
      <c r="P138" s="569">
        <f>IF(OR(A137="",D138="",I138=""),0,FLOOR(IF(I138&lt;D138,TIME(I138,K138,1)+1,TIME(I138,K138,1))-TIME(D138,F138,0)-TIME(0,O138,0),"0:15"))</f>
        <v>0</v>
      </c>
      <c r="Q138" s="762"/>
      <c r="R138" s="776"/>
      <c r="S138" s="553"/>
      <c r="T138" s="925"/>
      <c r="U138" s="762"/>
      <c r="V138" s="776"/>
      <c r="W138" s="766"/>
      <c r="X138" s="767"/>
      <c r="Y138" s="17"/>
      <c r="AA138" s="17"/>
      <c r="AD138" s="196"/>
      <c r="AE138" s="197"/>
      <c r="AF138" s="17"/>
      <c r="AG138" s="17"/>
    </row>
    <row r="139" spans="1:33" ht="20.25" customHeight="1" x14ac:dyDescent="0.15">
      <c r="A139" s="863"/>
      <c r="B139" s="864"/>
      <c r="C139" s="905" t="s">
        <v>330</v>
      </c>
      <c r="D139" s="896"/>
      <c r="E139" s="897"/>
      <c r="F139" s="897"/>
      <c r="G139" s="897"/>
      <c r="H139" s="897"/>
      <c r="I139" s="897"/>
      <c r="J139" s="897"/>
      <c r="K139" s="897"/>
      <c r="L139" s="897"/>
      <c r="M139" s="897"/>
      <c r="N139" s="897"/>
      <c r="O139" s="897"/>
      <c r="P139" s="897"/>
      <c r="Q139" s="897"/>
      <c r="R139" s="897"/>
      <c r="S139" s="897"/>
      <c r="T139" s="897"/>
      <c r="U139" s="897"/>
      <c r="V139" s="897"/>
      <c r="W139" s="897"/>
      <c r="X139" s="898"/>
      <c r="Y139" s="17"/>
      <c r="AA139" s="17"/>
      <c r="AD139" s="196"/>
      <c r="AE139" s="197"/>
      <c r="AF139" s="17"/>
      <c r="AG139" s="17"/>
    </row>
    <row r="140" spans="1:33" ht="20.25" customHeight="1" x14ac:dyDescent="0.15">
      <c r="A140" s="863"/>
      <c r="B140" s="864"/>
      <c r="C140" s="906"/>
      <c r="D140" s="899"/>
      <c r="E140" s="900"/>
      <c r="F140" s="900"/>
      <c r="G140" s="900"/>
      <c r="H140" s="900"/>
      <c r="I140" s="900"/>
      <c r="J140" s="900"/>
      <c r="K140" s="900"/>
      <c r="L140" s="900"/>
      <c r="M140" s="900"/>
      <c r="N140" s="900"/>
      <c r="O140" s="900"/>
      <c r="P140" s="900"/>
      <c r="Q140" s="900"/>
      <c r="R140" s="900"/>
      <c r="S140" s="900"/>
      <c r="T140" s="900"/>
      <c r="U140" s="900"/>
      <c r="V140" s="900"/>
      <c r="W140" s="900"/>
      <c r="X140" s="901"/>
      <c r="Y140" s="17"/>
      <c r="AA140" s="17"/>
      <c r="AD140" s="196"/>
      <c r="AE140" s="197"/>
      <c r="AF140" s="17"/>
      <c r="AG140" s="17"/>
    </row>
    <row r="141" spans="1:33" ht="20.25" customHeight="1" x14ac:dyDescent="0.15">
      <c r="A141" s="865"/>
      <c r="B141" s="866"/>
      <c r="C141" s="907"/>
      <c r="D141" s="902"/>
      <c r="E141" s="903"/>
      <c r="F141" s="903"/>
      <c r="G141" s="903"/>
      <c r="H141" s="903"/>
      <c r="I141" s="903"/>
      <c r="J141" s="903"/>
      <c r="K141" s="903"/>
      <c r="L141" s="903"/>
      <c r="M141" s="903"/>
      <c r="N141" s="903"/>
      <c r="O141" s="903"/>
      <c r="P141" s="903"/>
      <c r="Q141" s="903"/>
      <c r="R141" s="903"/>
      <c r="S141" s="903"/>
      <c r="T141" s="903"/>
      <c r="U141" s="903"/>
      <c r="V141" s="903"/>
      <c r="W141" s="903"/>
      <c r="X141" s="904"/>
      <c r="Y141" s="17"/>
      <c r="AA141" s="17"/>
      <c r="AD141" s="196"/>
      <c r="AE141" s="197"/>
      <c r="AF141" s="17"/>
      <c r="AG141" s="17"/>
    </row>
    <row r="142" spans="1:33" ht="14.25" customHeight="1" x14ac:dyDescent="0.15">
      <c r="A142" s="861" t="s">
        <v>317</v>
      </c>
      <c r="B142" s="862"/>
      <c r="C142" s="867" t="s">
        <v>329</v>
      </c>
      <c r="D142" s="563"/>
      <c r="E142" s="771" t="s">
        <v>186</v>
      </c>
      <c r="F142" s="563"/>
      <c r="G142" s="773" t="s">
        <v>187</v>
      </c>
      <c r="H142" s="774"/>
      <c r="I142" s="563"/>
      <c r="J142" s="771" t="s">
        <v>186</v>
      </c>
      <c r="K142" s="563"/>
      <c r="L142" s="773" t="s">
        <v>188</v>
      </c>
      <c r="M142" s="777"/>
      <c r="N142" s="768" t="s">
        <v>189</v>
      </c>
      <c r="O142" s="564"/>
      <c r="P142" s="568">
        <f>IF(OR(A142="",D142="",I142=""),0,FLOOR(IF(I142&lt;D142,TIME(I142,K142,1)+1,TIME(I142,K142,1))-TIME(D142,F142,0)-TIME(0,O142,0),"0:15"))</f>
        <v>0</v>
      </c>
      <c r="Q142" s="779" t="s">
        <v>290</v>
      </c>
      <c r="R142" s="774"/>
      <c r="S142" s="554"/>
      <c r="T142" s="924" t="s">
        <v>135</v>
      </c>
      <c r="U142" s="760" t="s">
        <v>328</v>
      </c>
      <c r="V142" s="774"/>
      <c r="W142" s="785"/>
      <c r="X142" s="786"/>
      <c r="Y142" s="17"/>
      <c r="AA142" s="17"/>
      <c r="AD142" s="196"/>
      <c r="AE142" s="197"/>
      <c r="AF142" s="17"/>
      <c r="AG142" s="17"/>
    </row>
    <row r="143" spans="1:33" ht="14.25" customHeight="1" x14ac:dyDescent="0.15">
      <c r="A143" s="863"/>
      <c r="B143" s="864"/>
      <c r="C143" s="923"/>
      <c r="D143" s="565"/>
      <c r="E143" s="772"/>
      <c r="F143" s="565"/>
      <c r="G143" s="775"/>
      <c r="H143" s="776"/>
      <c r="I143" s="565"/>
      <c r="J143" s="772"/>
      <c r="K143" s="565"/>
      <c r="L143" s="775"/>
      <c r="M143" s="778"/>
      <c r="N143" s="769"/>
      <c r="O143" s="566"/>
      <c r="P143" s="569">
        <f>IF(OR(A142="",D143="",I143=""),0,FLOOR(IF(I143&lt;D143,TIME(I143,K143,1)+1,TIME(I143,K143,1))-TIME(D143,F143,0)-TIME(0,O143,0),"0:15"))</f>
        <v>0</v>
      </c>
      <c r="Q143" s="762"/>
      <c r="R143" s="776"/>
      <c r="S143" s="553"/>
      <c r="T143" s="925"/>
      <c r="U143" s="762"/>
      <c r="V143" s="776"/>
      <c r="W143" s="766"/>
      <c r="X143" s="767"/>
      <c r="Y143" s="17"/>
      <c r="AA143" s="17"/>
      <c r="AD143" s="196"/>
      <c r="AE143" s="197"/>
      <c r="AF143" s="17"/>
      <c r="AG143" s="17"/>
    </row>
    <row r="144" spans="1:33" ht="20.25" customHeight="1" x14ac:dyDescent="0.15">
      <c r="A144" s="863"/>
      <c r="B144" s="864"/>
      <c r="C144" s="905" t="s">
        <v>330</v>
      </c>
      <c r="D144" s="896"/>
      <c r="E144" s="897"/>
      <c r="F144" s="897"/>
      <c r="G144" s="897"/>
      <c r="H144" s="897"/>
      <c r="I144" s="897"/>
      <c r="J144" s="897"/>
      <c r="K144" s="897"/>
      <c r="L144" s="897"/>
      <c r="M144" s="897"/>
      <c r="N144" s="897"/>
      <c r="O144" s="897"/>
      <c r="P144" s="897"/>
      <c r="Q144" s="897"/>
      <c r="R144" s="897"/>
      <c r="S144" s="897"/>
      <c r="T144" s="897"/>
      <c r="U144" s="897"/>
      <c r="V144" s="897"/>
      <c r="W144" s="897"/>
      <c r="X144" s="898"/>
      <c r="Y144" s="17"/>
      <c r="AA144" s="17"/>
      <c r="AD144" s="196"/>
      <c r="AE144" s="197"/>
      <c r="AF144" s="17"/>
      <c r="AG144" s="17"/>
    </row>
    <row r="145" spans="1:41" ht="20.25" customHeight="1" x14ac:dyDescent="0.15">
      <c r="A145" s="863"/>
      <c r="B145" s="864"/>
      <c r="C145" s="906"/>
      <c r="D145" s="899"/>
      <c r="E145" s="900"/>
      <c r="F145" s="900"/>
      <c r="G145" s="900"/>
      <c r="H145" s="900"/>
      <c r="I145" s="900"/>
      <c r="J145" s="900"/>
      <c r="K145" s="900"/>
      <c r="L145" s="900"/>
      <c r="M145" s="900"/>
      <c r="N145" s="900"/>
      <c r="O145" s="900"/>
      <c r="P145" s="900"/>
      <c r="Q145" s="900"/>
      <c r="R145" s="900"/>
      <c r="S145" s="900"/>
      <c r="T145" s="900"/>
      <c r="U145" s="900"/>
      <c r="V145" s="900"/>
      <c r="W145" s="900"/>
      <c r="X145" s="901"/>
      <c r="Y145" s="17"/>
      <c r="AA145" s="17"/>
      <c r="AD145" s="196"/>
      <c r="AE145" s="197"/>
      <c r="AF145" s="17"/>
      <c r="AG145" s="17"/>
    </row>
    <row r="146" spans="1:41" ht="20.25" customHeight="1" x14ac:dyDescent="0.15">
      <c r="A146" s="865"/>
      <c r="B146" s="866"/>
      <c r="C146" s="907"/>
      <c r="D146" s="902"/>
      <c r="E146" s="903"/>
      <c r="F146" s="903"/>
      <c r="G146" s="903"/>
      <c r="H146" s="903"/>
      <c r="I146" s="903"/>
      <c r="J146" s="903"/>
      <c r="K146" s="903"/>
      <c r="L146" s="903"/>
      <c r="M146" s="903"/>
      <c r="N146" s="903"/>
      <c r="O146" s="903"/>
      <c r="P146" s="903"/>
      <c r="Q146" s="903"/>
      <c r="R146" s="903"/>
      <c r="S146" s="903"/>
      <c r="T146" s="903"/>
      <c r="U146" s="903"/>
      <c r="V146" s="903"/>
      <c r="W146" s="903"/>
      <c r="X146" s="904"/>
      <c r="Y146" s="17"/>
      <c r="AA146" s="17"/>
      <c r="AD146" s="196"/>
      <c r="AE146" s="197"/>
      <c r="AF146" s="17"/>
      <c r="AG146" s="17"/>
    </row>
    <row r="147" spans="1:41" ht="14.25" customHeight="1" x14ac:dyDescent="0.15">
      <c r="A147" s="861" t="s">
        <v>318</v>
      </c>
      <c r="B147" s="862"/>
      <c r="C147" s="867" t="s">
        <v>329</v>
      </c>
      <c r="D147" s="563"/>
      <c r="E147" s="771" t="s">
        <v>186</v>
      </c>
      <c r="F147" s="563"/>
      <c r="G147" s="773" t="s">
        <v>187</v>
      </c>
      <c r="H147" s="774"/>
      <c r="I147" s="563"/>
      <c r="J147" s="771" t="s">
        <v>186</v>
      </c>
      <c r="K147" s="563"/>
      <c r="L147" s="773" t="s">
        <v>188</v>
      </c>
      <c r="M147" s="777"/>
      <c r="N147" s="867" t="s">
        <v>189</v>
      </c>
      <c r="O147" s="564"/>
      <c r="P147" s="568">
        <f>IF(OR(A147="",D147="",I147=""),0,FLOOR(IF(I147&lt;D147,TIME(I147,K147,1)+1,TIME(I147,K147,1))-TIME(D147,F147,0)-TIME(0,O147,0),"0:15"))</f>
        <v>0</v>
      </c>
      <c r="Q147" s="779" t="s">
        <v>290</v>
      </c>
      <c r="R147" s="774"/>
      <c r="S147" s="554"/>
      <c r="T147" s="933" t="s">
        <v>135</v>
      </c>
      <c r="U147" s="760" t="s">
        <v>328</v>
      </c>
      <c r="V147" s="774"/>
      <c r="W147" s="785"/>
      <c r="X147" s="786"/>
      <c r="Y147" s="17"/>
      <c r="AA147" s="17"/>
      <c r="AD147" s="196"/>
      <c r="AE147" s="197"/>
      <c r="AF147" s="17"/>
      <c r="AG147" s="17"/>
    </row>
    <row r="148" spans="1:41" ht="14.25" customHeight="1" x14ac:dyDescent="0.15">
      <c r="A148" s="863"/>
      <c r="B148" s="864"/>
      <c r="C148" s="923"/>
      <c r="D148" s="565"/>
      <c r="E148" s="772"/>
      <c r="F148" s="565"/>
      <c r="G148" s="775"/>
      <c r="H148" s="776"/>
      <c r="I148" s="565"/>
      <c r="J148" s="772"/>
      <c r="K148" s="565"/>
      <c r="L148" s="775"/>
      <c r="M148" s="778"/>
      <c r="N148" s="868"/>
      <c r="O148" s="566"/>
      <c r="P148" s="569">
        <f>IF(OR(A147="",D148="",I148=""),0,FLOOR(IF(I148&lt;D148,TIME(I148,K148,1)+1,TIME(I148,K148,1))-TIME(D148,F148,0)-TIME(0,O148,0),"0:15"))</f>
        <v>0</v>
      </c>
      <c r="Q148" s="762"/>
      <c r="R148" s="776"/>
      <c r="S148" s="553"/>
      <c r="T148" s="934"/>
      <c r="U148" s="762"/>
      <c r="V148" s="776"/>
      <c r="W148" s="766"/>
      <c r="X148" s="767"/>
      <c r="Y148" s="17"/>
      <c r="AA148" s="17"/>
      <c r="AD148" s="196"/>
      <c r="AE148" s="197"/>
      <c r="AF148" s="17"/>
      <c r="AG148" s="17"/>
    </row>
    <row r="149" spans="1:41" ht="20.25" customHeight="1" x14ac:dyDescent="0.15">
      <c r="A149" s="863"/>
      <c r="B149" s="864"/>
      <c r="C149" s="905" t="s">
        <v>330</v>
      </c>
      <c r="D149" s="896"/>
      <c r="E149" s="897"/>
      <c r="F149" s="897"/>
      <c r="G149" s="897"/>
      <c r="H149" s="897"/>
      <c r="I149" s="897"/>
      <c r="J149" s="897"/>
      <c r="K149" s="897"/>
      <c r="L149" s="897"/>
      <c r="M149" s="897"/>
      <c r="N149" s="897"/>
      <c r="O149" s="897"/>
      <c r="P149" s="897"/>
      <c r="Q149" s="897"/>
      <c r="R149" s="897"/>
      <c r="S149" s="897"/>
      <c r="T149" s="897"/>
      <c r="U149" s="897"/>
      <c r="V149" s="897"/>
      <c r="W149" s="897"/>
      <c r="X149" s="898"/>
      <c r="Y149" s="17"/>
      <c r="AA149" s="17"/>
      <c r="AD149" s="196"/>
      <c r="AE149" s="197"/>
      <c r="AF149" s="17"/>
      <c r="AG149" s="17"/>
    </row>
    <row r="150" spans="1:41" ht="20.25" customHeight="1" x14ac:dyDescent="0.15">
      <c r="A150" s="863"/>
      <c r="B150" s="864"/>
      <c r="C150" s="906"/>
      <c r="D150" s="899"/>
      <c r="E150" s="900"/>
      <c r="F150" s="900"/>
      <c r="G150" s="900"/>
      <c r="H150" s="900"/>
      <c r="I150" s="900"/>
      <c r="J150" s="900"/>
      <c r="K150" s="900"/>
      <c r="L150" s="900"/>
      <c r="M150" s="900"/>
      <c r="N150" s="900"/>
      <c r="O150" s="900"/>
      <c r="P150" s="900"/>
      <c r="Q150" s="900"/>
      <c r="R150" s="900"/>
      <c r="S150" s="900"/>
      <c r="T150" s="900"/>
      <c r="U150" s="900"/>
      <c r="V150" s="900"/>
      <c r="W150" s="900"/>
      <c r="X150" s="901"/>
      <c r="Y150" s="17"/>
      <c r="AA150" s="17"/>
      <c r="AD150" s="196"/>
      <c r="AE150" s="197"/>
      <c r="AF150" s="17"/>
      <c r="AG150" s="17"/>
    </row>
    <row r="151" spans="1:41" ht="20.25" customHeight="1" x14ac:dyDescent="0.15">
      <c r="A151" s="865"/>
      <c r="B151" s="866"/>
      <c r="C151" s="907"/>
      <c r="D151" s="902"/>
      <c r="E151" s="903"/>
      <c r="F151" s="903"/>
      <c r="G151" s="903"/>
      <c r="H151" s="903"/>
      <c r="I151" s="903"/>
      <c r="J151" s="903"/>
      <c r="K151" s="903"/>
      <c r="L151" s="903"/>
      <c r="M151" s="903"/>
      <c r="N151" s="903"/>
      <c r="O151" s="903"/>
      <c r="P151" s="903"/>
      <c r="Q151" s="903"/>
      <c r="R151" s="903"/>
      <c r="S151" s="903"/>
      <c r="T151" s="903"/>
      <c r="U151" s="903"/>
      <c r="V151" s="903"/>
      <c r="W151" s="903"/>
      <c r="X151" s="904"/>
      <c r="Y151" s="17"/>
      <c r="AA151" s="17"/>
      <c r="AD151" s="196"/>
      <c r="AE151" s="197"/>
      <c r="AF151" s="17"/>
      <c r="AG151" s="17"/>
    </row>
    <row r="152" spans="1:41" ht="14.25" customHeight="1" x14ac:dyDescent="0.15">
      <c r="A152" s="861" t="s">
        <v>319</v>
      </c>
      <c r="B152" s="862"/>
      <c r="C152" s="867" t="s">
        <v>329</v>
      </c>
      <c r="D152" s="563"/>
      <c r="E152" s="771" t="s">
        <v>186</v>
      </c>
      <c r="F152" s="563"/>
      <c r="G152" s="773" t="s">
        <v>187</v>
      </c>
      <c r="H152" s="774"/>
      <c r="I152" s="563"/>
      <c r="J152" s="771" t="s">
        <v>186</v>
      </c>
      <c r="K152" s="563"/>
      <c r="L152" s="773" t="s">
        <v>188</v>
      </c>
      <c r="M152" s="777"/>
      <c r="N152" s="867" t="s">
        <v>189</v>
      </c>
      <c r="O152" s="564"/>
      <c r="P152" s="568">
        <f>IF(OR(A152="",D152="",I152=""),0,FLOOR(IF(I152&lt;D152,TIME(I152,K152,1)+1,TIME(I152,K152,1))-TIME(D152,F152,0)-TIME(0,O152,0),"0:15"))</f>
        <v>0</v>
      </c>
      <c r="Q152" s="779" t="s">
        <v>290</v>
      </c>
      <c r="R152" s="774"/>
      <c r="S152" s="554"/>
      <c r="T152" s="924" t="s">
        <v>135</v>
      </c>
      <c r="U152" s="760" t="s">
        <v>328</v>
      </c>
      <c r="V152" s="774"/>
      <c r="W152" s="785"/>
      <c r="X152" s="786"/>
      <c r="Y152" s="17"/>
      <c r="AA152" s="17"/>
      <c r="AD152" s="196"/>
      <c r="AE152" s="197"/>
      <c r="AF152" s="17"/>
      <c r="AG152" s="17"/>
    </row>
    <row r="153" spans="1:41" ht="14.25" customHeight="1" x14ac:dyDescent="0.15">
      <c r="A153" s="863"/>
      <c r="B153" s="864"/>
      <c r="C153" s="923"/>
      <c r="D153" s="565"/>
      <c r="E153" s="772"/>
      <c r="F153" s="565"/>
      <c r="G153" s="775"/>
      <c r="H153" s="776"/>
      <c r="I153" s="565"/>
      <c r="J153" s="772"/>
      <c r="K153" s="565"/>
      <c r="L153" s="775"/>
      <c r="M153" s="778"/>
      <c r="N153" s="868"/>
      <c r="O153" s="566"/>
      <c r="P153" s="569">
        <f>IF(OR(A152="",D153="",I153=""),0,FLOOR(IF(I153&lt;D153,TIME(I153,K153,1)+1,TIME(I153,K153,1))-TIME(D153,F153,0)-TIME(0,O153,0),"0:15"))</f>
        <v>0</v>
      </c>
      <c r="Q153" s="762"/>
      <c r="R153" s="776"/>
      <c r="S153" s="553"/>
      <c r="T153" s="925"/>
      <c r="U153" s="762"/>
      <c r="V153" s="776"/>
      <c r="W153" s="766"/>
      <c r="X153" s="767"/>
      <c r="Y153" s="17"/>
      <c r="AA153" s="17"/>
      <c r="AD153" s="196"/>
      <c r="AE153" s="197"/>
      <c r="AF153" s="17"/>
      <c r="AG153" s="17"/>
    </row>
    <row r="154" spans="1:41" ht="20.25" customHeight="1" x14ac:dyDescent="0.15">
      <c r="A154" s="863"/>
      <c r="B154" s="864"/>
      <c r="C154" s="905" t="s">
        <v>330</v>
      </c>
      <c r="D154" s="896"/>
      <c r="E154" s="897"/>
      <c r="F154" s="897"/>
      <c r="G154" s="897"/>
      <c r="H154" s="897"/>
      <c r="I154" s="897"/>
      <c r="J154" s="897"/>
      <c r="K154" s="897"/>
      <c r="L154" s="897"/>
      <c r="M154" s="897"/>
      <c r="N154" s="897"/>
      <c r="O154" s="897"/>
      <c r="P154" s="897"/>
      <c r="Q154" s="897"/>
      <c r="R154" s="897"/>
      <c r="S154" s="897"/>
      <c r="T154" s="897"/>
      <c r="U154" s="897"/>
      <c r="V154" s="897"/>
      <c r="W154" s="897"/>
      <c r="X154" s="898"/>
      <c r="Y154" s="17"/>
      <c r="AA154" s="17"/>
      <c r="AD154" s="196"/>
      <c r="AE154" s="203"/>
      <c r="AF154" s="17"/>
      <c r="AG154" s="17"/>
      <c r="AK154" s="207"/>
      <c r="AL154" s="217"/>
      <c r="AM154" s="209"/>
      <c r="AO154" s="209"/>
    </row>
    <row r="155" spans="1:41" ht="20.25" customHeight="1" x14ac:dyDescent="0.15">
      <c r="A155" s="863"/>
      <c r="B155" s="864"/>
      <c r="C155" s="906"/>
      <c r="D155" s="899"/>
      <c r="E155" s="900"/>
      <c r="F155" s="900"/>
      <c r="G155" s="900"/>
      <c r="H155" s="900"/>
      <c r="I155" s="900"/>
      <c r="J155" s="900"/>
      <c r="K155" s="900"/>
      <c r="L155" s="900"/>
      <c r="M155" s="900"/>
      <c r="N155" s="900"/>
      <c r="O155" s="900"/>
      <c r="P155" s="900"/>
      <c r="Q155" s="900"/>
      <c r="R155" s="900"/>
      <c r="S155" s="900"/>
      <c r="T155" s="900"/>
      <c r="U155" s="900"/>
      <c r="V155" s="900"/>
      <c r="W155" s="900"/>
      <c r="X155" s="901"/>
      <c r="Y155" s="17"/>
      <c r="AA155" s="17"/>
      <c r="AD155" s="196"/>
      <c r="AE155" s="203"/>
      <c r="AF155" s="17"/>
      <c r="AG155" s="17"/>
      <c r="AK155" s="207"/>
      <c r="AL155" s="217"/>
      <c r="AM155" s="209"/>
      <c r="AO155" s="209"/>
    </row>
    <row r="156" spans="1:41" ht="20.25" customHeight="1" x14ac:dyDescent="0.15">
      <c r="A156" s="865"/>
      <c r="B156" s="866"/>
      <c r="C156" s="907"/>
      <c r="D156" s="902"/>
      <c r="E156" s="903"/>
      <c r="F156" s="903"/>
      <c r="G156" s="903"/>
      <c r="H156" s="903"/>
      <c r="I156" s="903"/>
      <c r="J156" s="903"/>
      <c r="K156" s="903"/>
      <c r="L156" s="903"/>
      <c r="M156" s="903"/>
      <c r="N156" s="903"/>
      <c r="O156" s="903"/>
      <c r="P156" s="903"/>
      <c r="Q156" s="903"/>
      <c r="R156" s="903"/>
      <c r="S156" s="903"/>
      <c r="T156" s="903"/>
      <c r="U156" s="903"/>
      <c r="V156" s="903"/>
      <c r="W156" s="903"/>
      <c r="X156" s="904"/>
      <c r="Y156" s="17"/>
      <c r="AA156" s="17"/>
      <c r="AD156" s="196"/>
      <c r="AE156" s="203"/>
      <c r="AF156" s="17"/>
      <c r="AG156" s="17"/>
      <c r="AK156" s="207"/>
      <c r="AL156" s="217"/>
      <c r="AM156" s="209"/>
      <c r="AO156" s="209"/>
    </row>
    <row r="157" spans="1:41" ht="14.25" customHeight="1" x14ac:dyDescent="0.15">
      <c r="A157" s="861" t="s">
        <v>320</v>
      </c>
      <c r="B157" s="862"/>
      <c r="C157" s="867" t="s">
        <v>329</v>
      </c>
      <c r="D157" s="563"/>
      <c r="E157" s="771" t="s">
        <v>186</v>
      </c>
      <c r="F157" s="563"/>
      <c r="G157" s="773" t="s">
        <v>187</v>
      </c>
      <c r="H157" s="774"/>
      <c r="I157" s="563"/>
      <c r="J157" s="771" t="s">
        <v>186</v>
      </c>
      <c r="K157" s="563"/>
      <c r="L157" s="773" t="s">
        <v>188</v>
      </c>
      <c r="M157" s="777"/>
      <c r="N157" s="768" t="s">
        <v>189</v>
      </c>
      <c r="O157" s="564"/>
      <c r="P157" s="568">
        <f>IF(OR(A157="",D157="",I157=""),0,FLOOR(IF(I157&lt;D157,TIME(I157,K157,1)+1,TIME(I157,K157,1))-TIME(D157,F157,0)-TIME(0,O157,0),"0:15"))</f>
        <v>0</v>
      </c>
      <c r="Q157" s="779" t="s">
        <v>290</v>
      </c>
      <c r="R157" s="774"/>
      <c r="S157" s="554"/>
      <c r="T157" s="924" t="s">
        <v>135</v>
      </c>
      <c r="U157" s="760" t="s">
        <v>328</v>
      </c>
      <c r="V157" s="774"/>
      <c r="W157" s="785"/>
      <c r="X157" s="786"/>
      <c r="Y157" s="17"/>
      <c r="AA157" s="17"/>
      <c r="AD157" s="196"/>
      <c r="AE157" s="203"/>
      <c r="AF157" s="17"/>
      <c r="AG157" s="17"/>
      <c r="AK157" s="207"/>
      <c r="AL157" s="217"/>
    </row>
    <row r="158" spans="1:41" ht="14.25" customHeight="1" x14ac:dyDescent="0.15">
      <c r="A158" s="863"/>
      <c r="B158" s="864"/>
      <c r="C158" s="923"/>
      <c r="D158" s="565"/>
      <c r="E158" s="772"/>
      <c r="F158" s="565"/>
      <c r="G158" s="775"/>
      <c r="H158" s="776"/>
      <c r="I158" s="565"/>
      <c r="J158" s="772"/>
      <c r="K158" s="565"/>
      <c r="L158" s="775"/>
      <c r="M158" s="778"/>
      <c r="N158" s="769"/>
      <c r="O158" s="566"/>
      <c r="P158" s="569">
        <f>IF(OR(A157="",D158="",I158=""),0,FLOOR(IF(I158&lt;D158,TIME(I158,K158,1)+1,TIME(I158,K158,1))-TIME(D158,F158,0)-TIME(0,O158,0),"0:15"))</f>
        <v>0</v>
      </c>
      <c r="Q158" s="762"/>
      <c r="R158" s="776"/>
      <c r="S158" s="553"/>
      <c r="T158" s="925"/>
      <c r="U158" s="762"/>
      <c r="V158" s="776"/>
      <c r="W158" s="766"/>
      <c r="X158" s="767"/>
      <c r="Y158" s="17"/>
      <c r="AA158" s="17"/>
      <c r="AD158" s="196"/>
      <c r="AE158" s="203"/>
      <c r="AF158" s="17"/>
      <c r="AG158" s="17"/>
      <c r="AK158" s="207"/>
      <c r="AL158" s="217"/>
    </row>
    <row r="159" spans="1:41" ht="20.25" customHeight="1" x14ac:dyDescent="0.15">
      <c r="A159" s="863"/>
      <c r="B159" s="864"/>
      <c r="C159" s="905" t="s">
        <v>330</v>
      </c>
      <c r="D159" s="896"/>
      <c r="E159" s="897"/>
      <c r="F159" s="897"/>
      <c r="G159" s="897"/>
      <c r="H159" s="897"/>
      <c r="I159" s="897"/>
      <c r="J159" s="897"/>
      <c r="K159" s="897"/>
      <c r="L159" s="897"/>
      <c r="M159" s="897"/>
      <c r="N159" s="897"/>
      <c r="O159" s="897"/>
      <c r="P159" s="897"/>
      <c r="Q159" s="897"/>
      <c r="R159" s="897"/>
      <c r="S159" s="897"/>
      <c r="T159" s="897"/>
      <c r="U159" s="897"/>
      <c r="V159" s="897"/>
      <c r="W159" s="897"/>
      <c r="X159" s="898"/>
      <c r="Y159" s="17"/>
      <c r="AA159" s="17"/>
      <c r="AD159" s="196"/>
      <c r="AE159" s="197"/>
      <c r="AF159" s="17"/>
      <c r="AG159" s="17"/>
      <c r="AL159" s="218"/>
      <c r="AM159" s="209"/>
      <c r="AO159" s="209"/>
    </row>
    <row r="160" spans="1:41" ht="20.25" customHeight="1" x14ac:dyDescent="0.15">
      <c r="A160" s="863"/>
      <c r="B160" s="864"/>
      <c r="C160" s="906"/>
      <c r="D160" s="899"/>
      <c r="E160" s="900"/>
      <c r="F160" s="900"/>
      <c r="G160" s="900"/>
      <c r="H160" s="900"/>
      <c r="I160" s="900"/>
      <c r="J160" s="900"/>
      <c r="K160" s="900"/>
      <c r="L160" s="900"/>
      <c r="M160" s="900"/>
      <c r="N160" s="900"/>
      <c r="O160" s="900"/>
      <c r="P160" s="900"/>
      <c r="Q160" s="900"/>
      <c r="R160" s="900"/>
      <c r="S160" s="900"/>
      <c r="T160" s="900"/>
      <c r="U160" s="900"/>
      <c r="V160" s="900"/>
      <c r="W160" s="900"/>
      <c r="X160" s="901"/>
      <c r="Y160" s="17"/>
      <c r="AA160" s="17"/>
      <c r="AD160" s="196"/>
      <c r="AE160" s="197"/>
      <c r="AF160" s="17"/>
      <c r="AG160" s="17"/>
    </row>
    <row r="161" spans="1:33" ht="20.25" customHeight="1" x14ac:dyDescent="0.15">
      <c r="A161" s="865"/>
      <c r="B161" s="866"/>
      <c r="C161" s="907"/>
      <c r="D161" s="902"/>
      <c r="E161" s="903"/>
      <c r="F161" s="903"/>
      <c r="G161" s="903"/>
      <c r="H161" s="903"/>
      <c r="I161" s="903"/>
      <c r="J161" s="903"/>
      <c r="K161" s="903"/>
      <c r="L161" s="903"/>
      <c r="M161" s="903"/>
      <c r="N161" s="903"/>
      <c r="O161" s="903"/>
      <c r="P161" s="903"/>
      <c r="Q161" s="903"/>
      <c r="R161" s="903"/>
      <c r="S161" s="903"/>
      <c r="T161" s="903"/>
      <c r="U161" s="903"/>
      <c r="V161" s="903"/>
      <c r="W161" s="903"/>
      <c r="X161" s="904"/>
      <c r="Y161" s="17"/>
      <c r="AA161" s="17"/>
      <c r="AD161" s="196"/>
      <c r="AE161" s="197"/>
      <c r="AF161" s="17"/>
      <c r="AG161" s="17"/>
    </row>
    <row r="162" spans="1:33" ht="14.25" customHeight="1" x14ac:dyDescent="0.15">
      <c r="A162" s="861" t="s">
        <v>321</v>
      </c>
      <c r="B162" s="862"/>
      <c r="C162" s="867" t="s">
        <v>329</v>
      </c>
      <c r="D162" s="563"/>
      <c r="E162" s="771" t="s">
        <v>186</v>
      </c>
      <c r="F162" s="563"/>
      <c r="G162" s="773" t="s">
        <v>187</v>
      </c>
      <c r="H162" s="774"/>
      <c r="I162" s="563"/>
      <c r="J162" s="771" t="s">
        <v>186</v>
      </c>
      <c r="K162" s="563"/>
      <c r="L162" s="773" t="s">
        <v>188</v>
      </c>
      <c r="M162" s="777"/>
      <c r="N162" s="768" t="s">
        <v>189</v>
      </c>
      <c r="O162" s="564"/>
      <c r="P162" s="568">
        <f>IF(OR(A162="",D162="",I162=""),0,FLOOR(IF(I162&lt;D162,TIME(I162,K162,1)+1,TIME(I162,K162,1))-TIME(D162,F162,0)-TIME(0,O162,0),"0:15"))</f>
        <v>0</v>
      </c>
      <c r="Q162" s="779" t="s">
        <v>290</v>
      </c>
      <c r="R162" s="774"/>
      <c r="S162" s="554"/>
      <c r="T162" s="924" t="s">
        <v>135</v>
      </c>
      <c r="U162" s="760" t="s">
        <v>328</v>
      </c>
      <c r="V162" s="774"/>
      <c r="W162" s="785"/>
      <c r="X162" s="786"/>
      <c r="Y162" s="17"/>
      <c r="AA162" s="17"/>
      <c r="AD162" s="196"/>
      <c r="AE162" s="197"/>
      <c r="AF162" s="17"/>
      <c r="AG162" s="17"/>
    </row>
    <row r="163" spans="1:33" ht="14.25" customHeight="1" x14ac:dyDescent="0.15">
      <c r="A163" s="863"/>
      <c r="B163" s="864"/>
      <c r="C163" s="923"/>
      <c r="D163" s="565"/>
      <c r="E163" s="772"/>
      <c r="F163" s="565"/>
      <c r="G163" s="775"/>
      <c r="H163" s="776"/>
      <c r="I163" s="565"/>
      <c r="J163" s="772"/>
      <c r="K163" s="565"/>
      <c r="L163" s="775"/>
      <c r="M163" s="778"/>
      <c r="N163" s="769"/>
      <c r="O163" s="566"/>
      <c r="P163" s="569">
        <f>IF(OR(A162="",D163="",I163=""),0,FLOOR(IF(I163&lt;D163,TIME(I163,K163,1)+1,TIME(I163,K163,1))-TIME(D163,F163,0)-TIME(0,O163,0),"0:15"))</f>
        <v>0</v>
      </c>
      <c r="Q163" s="762"/>
      <c r="R163" s="776"/>
      <c r="S163" s="553"/>
      <c r="T163" s="925"/>
      <c r="U163" s="762"/>
      <c r="V163" s="776"/>
      <c r="W163" s="766"/>
      <c r="X163" s="767"/>
      <c r="Y163" s="17"/>
      <c r="AA163" s="17"/>
      <c r="AD163" s="196"/>
      <c r="AE163" s="197"/>
      <c r="AF163" s="17"/>
      <c r="AG163" s="17"/>
    </row>
    <row r="164" spans="1:33" ht="20.25" customHeight="1" x14ac:dyDescent="0.15">
      <c r="A164" s="863"/>
      <c r="B164" s="864"/>
      <c r="C164" s="905" t="s">
        <v>330</v>
      </c>
      <c r="D164" s="896"/>
      <c r="E164" s="897"/>
      <c r="F164" s="897"/>
      <c r="G164" s="897"/>
      <c r="H164" s="897"/>
      <c r="I164" s="897"/>
      <c r="J164" s="897"/>
      <c r="K164" s="897"/>
      <c r="L164" s="897"/>
      <c r="M164" s="897"/>
      <c r="N164" s="897"/>
      <c r="O164" s="897"/>
      <c r="P164" s="897"/>
      <c r="Q164" s="897"/>
      <c r="R164" s="897"/>
      <c r="S164" s="897"/>
      <c r="T164" s="897"/>
      <c r="U164" s="897"/>
      <c r="V164" s="897"/>
      <c r="W164" s="897"/>
      <c r="X164" s="898"/>
      <c r="Y164" s="17"/>
      <c r="AA164" s="17"/>
      <c r="AD164" s="196"/>
      <c r="AE164" s="197"/>
      <c r="AF164" s="17"/>
      <c r="AG164" s="17"/>
    </row>
    <row r="165" spans="1:33" ht="20.25" customHeight="1" x14ac:dyDescent="0.15">
      <c r="A165" s="863"/>
      <c r="B165" s="864"/>
      <c r="C165" s="906"/>
      <c r="D165" s="899"/>
      <c r="E165" s="900"/>
      <c r="F165" s="900"/>
      <c r="G165" s="900"/>
      <c r="H165" s="900"/>
      <c r="I165" s="900"/>
      <c r="J165" s="900"/>
      <c r="K165" s="900"/>
      <c r="L165" s="900"/>
      <c r="M165" s="900"/>
      <c r="N165" s="900"/>
      <c r="O165" s="900"/>
      <c r="P165" s="900"/>
      <c r="Q165" s="900"/>
      <c r="R165" s="900"/>
      <c r="S165" s="900"/>
      <c r="T165" s="900"/>
      <c r="U165" s="900"/>
      <c r="V165" s="900"/>
      <c r="W165" s="900"/>
      <c r="X165" s="901"/>
      <c r="Y165" s="17"/>
      <c r="AA165" s="17"/>
      <c r="AD165" s="196"/>
      <c r="AE165" s="197"/>
      <c r="AF165" s="17"/>
      <c r="AG165" s="17"/>
    </row>
    <row r="166" spans="1:33" ht="20.25" customHeight="1" x14ac:dyDescent="0.15">
      <c r="A166" s="865"/>
      <c r="B166" s="866"/>
      <c r="C166" s="907"/>
      <c r="D166" s="902"/>
      <c r="E166" s="903"/>
      <c r="F166" s="903"/>
      <c r="G166" s="903"/>
      <c r="H166" s="903"/>
      <c r="I166" s="903"/>
      <c r="J166" s="903"/>
      <c r="K166" s="903"/>
      <c r="L166" s="903"/>
      <c r="M166" s="903"/>
      <c r="N166" s="903"/>
      <c r="O166" s="903"/>
      <c r="P166" s="903"/>
      <c r="Q166" s="903"/>
      <c r="R166" s="903"/>
      <c r="S166" s="903"/>
      <c r="T166" s="903"/>
      <c r="U166" s="903"/>
      <c r="V166" s="903"/>
      <c r="W166" s="903"/>
      <c r="X166" s="904"/>
      <c r="Y166" s="17"/>
      <c r="AA166" s="17"/>
      <c r="AD166" s="196"/>
      <c r="AE166" s="197"/>
      <c r="AF166" s="17"/>
      <c r="AG166" s="17"/>
    </row>
    <row r="167" spans="1:33" ht="18" customHeight="1" x14ac:dyDescent="0.1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7"/>
      <c r="AA167" s="17"/>
      <c r="AD167" s="196"/>
      <c r="AE167" s="197"/>
      <c r="AF167" s="17"/>
      <c r="AG167" s="17"/>
    </row>
    <row r="168" spans="1:33" ht="27.75" customHeight="1" x14ac:dyDescent="0.15">
      <c r="A168" s="152" t="s">
        <v>287</v>
      </c>
      <c r="B168" s="152"/>
      <c r="C168" s="152"/>
      <c r="D168" s="152"/>
      <c r="E168" s="152"/>
      <c r="F168" s="152"/>
      <c r="G168" s="152"/>
      <c r="H168" s="152"/>
      <c r="I168" s="152"/>
      <c r="J168" s="152"/>
      <c r="K168" s="152"/>
      <c r="L168" s="600" t="str">
        <f>IF(J5="","平成　　年　　月分",J5)</f>
        <v>（ 平成　　年　　月 ）</v>
      </c>
      <c r="M168" s="152"/>
      <c r="N168" s="599"/>
      <c r="O168" s="152"/>
      <c r="P168" s="152"/>
      <c r="Q168" s="601" t="str">
        <f>IF('10号'!$E$20="","",'10号'!$E$20)</f>
        <v/>
      </c>
      <c r="R168" s="599"/>
      <c r="S168" s="599"/>
      <c r="T168" s="599"/>
      <c r="U168" s="599"/>
      <c r="V168" s="599"/>
      <c r="W168" s="152"/>
      <c r="X168" s="152"/>
      <c r="Y168" s="17"/>
      <c r="AA168" s="17"/>
      <c r="AD168" s="196"/>
      <c r="AE168" s="197"/>
      <c r="AF168" s="17"/>
      <c r="AG168" s="17"/>
    </row>
    <row r="169" spans="1:33" ht="87.75" customHeight="1" x14ac:dyDescent="0.15">
      <c r="A169" s="883"/>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5"/>
      <c r="Y169" s="17"/>
      <c r="AA169" s="17"/>
      <c r="AD169" s="196"/>
      <c r="AE169" s="197"/>
      <c r="AF169" s="17"/>
      <c r="AG169" s="17"/>
    </row>
    <row r="170" spans="1:33" ht="18" customHeight="1" x14ac:dyDescent="0.15">
      <c r="A170" s="152" t="s">
        <v>288</v>
      </c>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7"/>
      <c r="AA170" s="17"/>
      <c r="AD170" s="196"/>
      <c r="AE170" s="197"/>
      <c r="AF170" s="17"/>
      <c r="AG170" s="17"/>
    </row>
    <row r="171" spans="1:33" ht="90" customHeight="1" x14ac:dyDescent="0.15">
      <c r="A171" s="883"/>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5"/>
      <c r="Y171" s="17"/>
      <c r="AA171" s="17"/>
      <c r="AD171" s="196"/>
      <c r="AE171" s="197"/>
      <c r="AF171" s="17"/>
      <c r="AG171" s="17"/>
    </row>
    <row r="172" spans="1:33" ht="18" customHeight="1" x14ac:dyDescent="0.15">
      <c r="A172" s="9"/>
      <c r="B172" s="552" t="s">
        <v>149</v>
      </c>
      <c r="C172" s="139">
        <f>IF(SUMIF($S8:$S163,1,$P8:$P163)=0,0,SUMIF($S8:$S163,1,$P8:$P163))</f>
        <v>0</v>
      </c>
      <c r="D172" s="805">
        <f>IF(C172=0,0,C172*2400*24)</f>
        <v>0</v>
      </c>
      <c r="E172" s="805"/>
      <c r="F172" s="292"/>
      <c r="G172" s="9"/>
      <c r="H172" s="9"/>
      <c r="I172" s="9"/>
      <c r="J172" s="9"/>
      <c r="K172" s="9"/>
      <c r="L172" s="9"/>
      <c r="M172" s="9"/>
      <c r="N172" s="9"/>
      <c r="O172" s="9"/>
      <c r="P172" s="9"/>
      <c r="Q172" s="9"/>
      <c r="R172" s="9"/>
      <c r="S172" s="9"/>
      <c r="T172" s="9"/>
      <c r="U172" s="9"/>
      <c r="V172" s="9"/>
      <c r="W172" s="9"/>
      <c r="X172" s="9"/>
      <c r="Y172" s="17"/>
      <c r="AA172" s="17"/>
      <c r="AD172" s="196"/>
      <c r="AE172" s="197"/>
      <c r="AF172" s="17"/>
      <c r="AG172" s="17"/>
    </row>
    <row r="173" spans="1:33" ht="18" customHeight="1" x14ac:dyDescent="0.15">
      <c r="A173" s="9"/>
      <c r="B173" s="552" t="s">
        <v>150</v>
      </c>
      <c r="C173" s="139">
        <f>IF(SUMIF($S8:$S163,2,$P8:$P163)=0,0,SUMIF($S8:$S163,2,$P8:$P163))</f>
        <v>0</v>
      </c>
      <c r="D173" s="806">
        <f>IF(C173=0,0,C173*1200*24)</f>
        <v>0</v>
      </c>
      <c r="E173" s="806"/>
      <c r="F173" s="9"/>
      <c r="G173" s="9" t="s">
        <v>191</v>
      </c>
      <c r="H173" s="9"/>
      <c r="J173" s="9"/>
      <c r="K173" s="115"/>
      <c r="L173" s="116"/>
      <c r="M173" s="116"/>
      <c r="N173" s="121"/>
      <c r="O173" s="121"/>
      <c r="P173" s="121"/>
      <c r="Q173" s="593"/>
      <c r="R173" s="115"/>
      <c r="S173" s="115"/>
      <c r="T173" s="115"/>
      <c r="U173" s="115"/>
      <c r="V173" s="115"/>
      <c r="W173" s="115"/>
      <c r="X173" s="115"/>
      <c r="Y173" s="17"/>
      <c r="AA173" s="17"/>
      <c r="AD173" s="196"/>
      <c r="AE173" s="197"/>
      <c r="AF173" s="17"/>
      <c r="AG173" s="17"/>
    </row>
    <row r="174" spans="1:33" ht="18" customHeight="1" x14ac:dyDescent="0.15">
      <c r="A174" s="9"/>
      <c r="B174" s="552" t="s">
        <v>151</v>
      </c>
      <c r="C174" s="139">
        <f>IF(SUMIF($S8:$S163,3,$P8:$P163)=0,0,SUMIF($S8:$S163,3,$P8:$P163))</f>
        <v>0</v>
      </c>
      <c r="D174" s="806">
        <f>IF(C174=0,0,C174*800*24)</f>
        <v>0</v>
      </c>
      <c r="E174" s="806"/>
      <c r="F174" s="9"/>
      <c r="G174" s="9"/>
      <c r="H174" s="9"/>
      <c r="I174" s="561"/>
      <c r="J174" s="561"/>
      <c r="K174" s="593"/>
      <c r="L174" s="561"/>
      <c r="M174" s="561"/>
      <c r="N174" s="561"/>
      <c r="O174" s="561"/>
      <c r="P174" s="9"/>
      <c r="Q174" s="115"/>
      <c r="R174" s="115"/>
      <c r="S174" s="115"/>
      <c r="T174" s="115"/>
      <c r="U174" s="115"/>
      <c r="V174" s="115"/>
      <c r="W174" s="115"/>
      <c r="X174" s="115"/>
      <c r="Y174" s="17"/>
      <c r="AA174" s="17"/>
      <c r="AD174" s="196"/>
      <c r="AE174" s="197"/>
      <c r="AF174" s="17"/>
      <c r="AG174" s="17"/>
    </row>
    <row r="175" spans="1:33" ht="18" customHeight="1" x14ac:dyDescent="0.15">
      <c r="A175" s="9"/>
      <c r="B175" s="6"/>
      <c r="C175" s="139">
        <f>SUM(C172:C174)</f>
        <v>0</v>
      </c>
      <c r="D175" s="806">
        <f>SUM(D172:D174)</f>
        <v>0</v>
      </c>
      <c r="E175" s="807"/>
      <c r="F175" s="9"/>
      <c r="G175" s="9" t="s">
        <v>190</v>
      </c>
      <c r="H175" s="9"/>
      <c r="I175" s="17"/>
      <c r="J175" s="9"/>
      <c r="K175" s="115"/>
      <c r="L175" s="116"/>
      <c r="M175" s="116"/>
      <c r="N175" s="602"/>
      <c r="O175" s="121"/>
      <c r="P175" s="121"/>
      <c r="Q175" s="593"/>
      <c r="R175" s="121"/>
      <c r="S175" s="121"/>
      <c r="T175" s="116"/>
      <c r="U175" s="116"/>
      <c r="V175" s="116"/>
      <c r="W175" s="116"/>
      <c r="X175" s="116"/>
      <c r="Y175" s="567"/>
      <c r="AA175" s="17"/>
      <c r="AD175" s="196"/>
      <c r="AE175" s="197"/>
      <c r="AF175" s="17"/>
      <c r="AG175" s="17"/>
    </row>
    <row r="176" spans="1:33" ht="18" customHeight="1" x14ac:dyDescent="0.15">
      <c r="A176" s="9"/>
      <c r="B176" s="6"/>
      <c r="C176" s="139"/>
      <c r="D176" s="594"/>
      <c r="E176" s="596"/>
      <c r="F176" s="9"/>
      <c r="G176" s="9"/>
      <c r="H176" s="9"/>
      <c r="I176" s="595"/>
      <c r="J176" s="595"/>
      <c r="K176" s="593"/>
      <c r="L176" s="595"/>
      <c r="M176" s="595"/>
      <c r="O176" s="595"/>
      <c r="P176" s="593"/>
      <c r="Q176" s="593"/>
      <c r="R176" s="593"/>
      <c r="S176" s="115"/>
      <c r="T176" s="115"/>
      <c r="U176" s="115"/>
      <c r="V176" s="115"/>
      <c r="W176" s="115"/>
      <c r="X176" s="115"/>
      <c r="Y176" s="567"/>
      <c r="AA176" s="17"/>
      <c r="AD176" s="196"/>
      <c r="AE176" s="197"/>
      <c r="AF176" s="17"/>
      <c r="AG176" s="17"/>
    </row>
    <row r="177" spans="1:33" ht="18" customHeight="1" x14ac:dyDescent="0.15">
      <c r="A177" s="9"/>
      <c r="B177" s="6"/>
      <c r="C177" s="139"/>
      <c r="D177" s="594"/>
      <c r="E177" s="596"/>
      <c r="F177" s="9"/>
      <c r="G177" s="9"/>
      <c r="H177" s="9"/>
      <c r="I177" s="595"/>
      <c r="J177" s="595"/>
      <c r="K177" s="593"/>
      <c r="L177" s="121"/>
      <c r="M177" s="121"/>
      <c r="N177" s="121"/>
      <c r="O177" s="121"/>
      <c r="P177" s="121"/>
      <c r="Q177" s="593"/>
      <c r="R177" s="121"/>
      <c r="S177" s="116"/>
      <c r="T177" s="116"/>
      <c r="U177" s="116"/>
      <c r="V177" s="116"/>
      <c r="W177" s="116"/>
      <c r="X177" s="116"/>
      <c r="Y177" s="567"/>
      <c r="AA177" s="17"/>
      <c r="AD177" s="196"/>
      <c r="AE177" s="197"/>
      <c r="AF177" s="17"/>
      <c r="AG177" s="17"/>
    </row>
    <row r="178" spans="1:33" s="192" customFormat="1" ht="21.75" customHeight="1" x14ac:dyDescent="0.15">
      <c r="A178" s="115"/>
      <c r="B178" s="115"/>
      <c r="C178" s="115"/>
      <c r="D178" s="115"/>
      <c r="E178" s="115"/>
      <c r="F178" s="115"/>
      <c r="G178" s="115" t="s">
        <v>289</v>
      </c>
      <c r="H178" s="115"/>
      <c r="I178" s="117"/>
      <c r="J178" s="117"/>
      <c r="K178" s="117"/>
      <c r="L178" s="117"/>
      <c r="M178" s="117"/>
      <c r="N178" s="117"/>
      <c r="O178" s="115"/>
      <c r="P178" s="115"/>
      <c r="Q178" s="115"/>
      <c r="R178" s="115"/>
      <c r="S178" s="115"/>
      <c r="T178" s="115"/>
      <c r="U178" s="115"/>
      <c r="V178" s="115"/>
      <c r="W178" s="115"/>
      <c r="X178" s="115"/>
      <c r="Y178" s="567"/>
      <c r="Z178" s="17"/>
      <c r="AD178" s="214"/>
      <c r="AE178" s="211"/>
    </row>
    <row r="179" spans="1:33" ht="39.950000000000003" customHeight="1" x14ac:dyDescent="0.15">
      <c r="A179" s="9"/>
      <c r="B179" s="9"/>
      <c r="C179" s="306" t="str">
        <f>IF('10号'!$E$20="","",'10号'!$E$20)</f>
        <v/>
      </c>
      <c r="D179" s="9"/>
      <c r="E179" s="9"/>
      <c r="F179" s="9"/>
      <c r="G179" s="9"/>
      <c r="H179" s="9"/>
      <c r="I179" s="9"/>
      <c r="J179" s="9"/>
      <c r="K179" s="9"/>
      <c r="L179" s="9"/>
      <c r="M179" s="9"/>
      <c r="N179" s="9"/>
      <c r="O179" s="9"/>
      <c r="P179" s="305"/>
      <c r="Q179" s="9"/>
      <c r="R179" s="9"/>
      <c r="S179" s="9"/>
      <c r="T179" s="9"/>
      <c r="U179" s="9"/>
      <c r="V179" s="9"/>
      <c r="W179" s="9"/>
      <c r="X179" s="9"/>
      <c r="Y179" s="115"/>
      <c r="AA179" s="273"/>
    </row>
    <row r="180" spans="1:33" x14ac:dyDescent="0.15">
      <c r="A180" s="800" t="s">
        <v>192</v>
      </c>
      <c r="B180" s="800"/>
      <c r="C180" s="800"/>
      <c r="D180" s="800"/>
      <c r="E180" s="800"/>
      <c r="F180" s="800"/>
      <c r="G180" s="800"/>
      <c r="H180" s="800"/>
      <c r="I180" s="800"/>
      <c r="J180" s="116"/>
      <c r="K180" s="115"/>
      <c r="L180" s="115"/>
      <c r="M180" s="115"/>
      <c r="N180" s="115"/>
      <c r="O180" s="115"/>
      <c r="P180" s="115"/>
      <c r="Q180" s="115"/>
      <c r="R180" s="599"/>
      <c r="S180" s="599"/>
      <c r="T180" s="599"/>
      <c r="U180" s="599"/>
      <c r="V180" s="599"/>
      <c r="W180" s="115"/>
      <c r="X180" s="115"/>
      <c r="Y180" s="117"/>
      <c r="Z180" s="192"/>
      <c r="AA180" s="194"/>
    </row>
    <row r="181" spans="1:33" ht="24.95" customHeight="1" x14ac:dyDescent="0.15">
      <c r="A181" s="797" t="s">
        <v>193</v>
      </c>
      <c r="B181" s="798"/>
      <c r="C181" s="798"/>
      <c r="D181" s="797" t="s">
        <v>194</v>
      </c>
      <c r="E181" s="798"/>
      <c r="F181" s="798"/>
      <c r="G181" s="798"/>
      <c r="H181" s="798"/>
      <c r="I181" s="798"/>
      <c r="J181" s="801"/>
      <c r="K181" s="748" t="s">
        <v>195</v>
      </c>
      <c r="L181" s="803"/>
      <c r="M181" s="803"/>
      <c r="N181" s="803"/>
      <c r="O181" s="803"/>
      <c r="P181" s="748" t="s">
        <v>196</v>
      </c>
      <c r="Q181" s="803"/>
      <c r="R181" s="803"/>
      <c r="S181" s="803"/>
      <c r="T181" s="803"/>
      <c r="U181" s="803"/>
      <c r="V181" s="803"/>
      <c r="W181" s="803"/>
      <c r="X181" s="803"/>
      <c r="Y181" s="920"/>
      <c r="Z181" s="192"/>
      <c r="AA181" s="194"/>
    </row>
    <row r="182" spans="1:33" ht="24.95" customHeight="1" x14ac:dyDescent="0.15">
      <c r="A182" s="799"/>
      <c r="B182" s="800"/>
      <c r="C182" s="800"/>
      <c r="D182" s="799"/>
      <c r="E182" s="800"/>
      <c r="F182" s="800"/>
      <c r="G182" s="800"/>
      <c r="H182" s="800"/>
      <c r="I182" s="800"/>
      <c r="J182" s="802"/>
      <c r="K182" s="750"/>
      <c r="L182" s="804"/>
      <c r="M182" s="804"/>
      <c r="N182" s="804"/>
      <c r="O182" s="804"/>
      <c r="P182" s="750"/>
      <c r="Q182" s="804"/>
      <c r="R182" s="804"/>
      <c r="S182" s="804"/>
      <c r="T182" s="804"/>
      <c r="U182" s="804"/>
      <c r="V182" s="804"/>
      <c r="W182" s="804"/>
      <c r="X182" s="804"/>
      <c r="Y182" s="921"/>
      <c r="Z182" s="192"/>
      <c r="AA182" s="194"/>
    </row>
    <row r="183" spans="1:33" ht="45" customHeight="1" x14ac:dyDescent="0.25">
      <c r="A183" s="837" t="s">
        <v>197</v>
      </c>
      <c r="B183" s="838"/>
      <c r="C183" s="838"/>
      <c r="D183" s="830">
        <f>C172</f>
        <v>0</v>
      </c>
      <c r="E183" s="831"/>
      <c r="F183" s="831"/>
      <c r="G183" s="831"/>
      <c r="H183" s="831"/>
      <c r="I183" s="831"/>
      <c r="J183" s="832"/>
      <c r="K183" s="833" t="s">
        <v>198</v>
      </c>
      <c r="L183" s="834"/>
      <c r="M183" s="834"/>
      <c r="N183" s="834"/>
      <c r="O183" s="834"/>
      <c r="P183" s="835">
        <f>D183*2400*24</f>
        <v>0</v>
      </c>
      <c r="Q183" s="836"/>
      <c r="R183" s="836"/>
      <c r="S183" s="836"/>
      <c r="T183" s="836"/>
      <c r="U183" s="836"/>
      <c r="V183" s="836"/>
      <c r="W183" s="836"/>
      <c r="X183" s="914" t="s">
        <v>136</v>
      </c>
      <c r="Y183" s="915"/>
      <c r="Z183" s="192"/>
      <c r="AA183" s="194"/>
    </row>
    <row r="184" spans="1:33" ht="45" customHeight="1" x14ac:dyDescent="0.25">
      <c r="A184" s="886" t="s">
        <v>199</v>
      </c>
      <c r="B184" s="887"/>
      <c r="C184" s="887"/>
      <c r="D184" s="889">
        <f t="shared" ref="D184:D185" si="0">C173</f>
        <v>0</v>
      </c>
      <c r="E184" s="890"/>
      <c r="F184" s="890"/>
      <c r="G184" s="890"/>
      <c r="H184" s="890"/>
      <c r="I184" s="890"/>
      <c r="J184" s="891"/>
      <c r="K184" s="892" t="s">
        <v>200</v>
      </c>
      <c r="L184" s="893"/>
      <c r="M184" s="893"/>
      <c r="N184" s="893"/>
      <c r="O184" s="893"/>
      <c r="P184" s="795">
        <f>D184*1200*24</f>
        <v>0</v>
      </c>
      <c r="Q184" s="796"/>
      <c r="R184" s="796"/>
      <c r="S184" s="796"/>
      <c r="T184" s="796"/>
      <c r="U184" s="796"/>
      <c r="V184" s="796"/>
      <c r="W184" s="796"/>
      <c r="X184" s="918" t="s">
        <v>136</v>
      </c>
      <c r="Y184" s="919"/>
      <c r="Z184" s="192"/>
      <c r="AA184" s="194"/>
    </row>
    <row r="185" spans="1:33" ht="45" customHeight="1" thickBot="1" x14ac:dyDescent="0.3">
      <c r="A185" s="857" t="s">
        <v>201</v>
      </c>
      <c r="B185" s="858"/>
      <c r="C185" s="858"/>
      <c r="D185" s="839">
        <f t="shared" si="0"/>
        <v>0</v>
      </c>
      <c r="E185" s="840"/>
      <c r="F185" s="840"/>
      <c r="G185" s="840"/>
      <c r="H185" s="840"/>
      <c r="I185" s="840"/>
      <c r="J185" s="841"/>
      <c r="K185" s="842" t="s">
        <v>202</v>
      </c>
      <c r="L185" s="843"/>
      <c r="M185" s="843"/>
      <c r="N185" s="843"/>
      <c r="O185" s="843"/>
      <c r="P185" s="844">
        <f>D185*800*24</f>
        <v>0</v>
      </c>
      <c r="Q185" s="845"/>
      <c r="R185" s="845"/>
      <c r="S185" s="845"/>
      <c r="T185" s="845"/>
      <c r="U185" s="845"/>
      <c r="V185" s="845"/>
      <c r="W185" s="845"/>
      <c r="X185" s="916" t="s">
        <v>136</v>
      </c>
      <c r="Y185" s="917"/>
      <c r="Z185" s="192"/>
      <c r="AA185" s="194"/>
    </row>
    <row r="186" spans="1:33" ht="45" customHeight="1" thickTop="1" x14ac:dyDescent="0.25">
      <c r="A186" s="846" t="s">
        <v>203</v>
      </c>
      <c r="B186" s="847"/>
      <c r="C186" s="847"/>
      <c r="D186" s="848">
        <f>SUM(D183:F185)</f>
        <v>0</v>
      </c>
      <c r="E186" s="849"/>
      <c r="F186" s="849"/>
      <c r="G186" s="849"/>
      <c r="H186" s="849"/>
      <c r="I186" s="849"/>
      <c r="J186" s="850"/>
      <c r="K186" s="851"/>
      <c r="L186" s="852"/>
      <c r="M186" s="852"/>
      <c r="N186" s="852"/>
      <c r="O186" s="852"/>
      <c r="P186" s="853">
        <f>SUM(P183:W185)</f>
        <v>0</v>
      </c>
      <c r="Q186" s="854"/>
      <c r="R186" s="854"/>
      <c r="S186" s="854"/>
      <c r="T186" s="854"/>
      <c r="U186" s="854"/>
      <c r="V186" s="854"/>
      <c r="W186" s="854"/>
      <c r="X186" s="912" t="s">
        <v>136</v>
      </c>
      <c r="Y186" s="913"/>
      <c r="Z186" s="192"/>
    </row>
    <row r="187" spans="1:33" ht="18" customHeight="1" x14ac:dyDescent="0.1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92"/>
      <c r="AA187" s="193"/>
    </row>
    <row r="188" spans="1:33" x14ac:dyDescent="0.15">
      <c r="A188" s="800" t="s">
        <v>204</v>
      </c>
      <c r="B188" s="800"/>
      <c r="C188" s="800"/>
      <c r="D188" s="800"/>
      <c r="E188" s="800"/>
      <c r="F188" s="800"/>
      <c r="G188" s="800" t="s">
        <v>205</v>
      </c>
      <c r="H188" s="800"/>
      <c r="I188" s="800"/>
      <c r="J188" s="800"/>
      <c r="K188" s="800"/>
      <c r="L188" s="800"/>
      <c r="M188" s="800"/>
      <c r="N188" s="800"/>
      <c r="O188" s="800"/>
      <c r="P188" s="800"/>
      <c r="Q188" s="800"/>
      <c r="R188" s="116"/>
      <c r="S188" s="116"/>
      <c r="T188" s="116"/>
      <c r="U188" s="821" t="s">
        <v>206</v>
      </c>
      <c r="V188" s="821"/>
      <c r="W188" s="821"/>
      <c r="X188" s="821"/>
      <c r="Y188" s="821"/>
      <c r="Z188" s="192"/>
      <c r="AA188" s="193"/>
    </row>
    <row r="189" spans="1:33" ht="35.1" customHeight="1" x14ac:dyDescent="0.25">
      <c r="A189" s="826"/>
      <c r="B189" s="827"/>
      <c r="C189" s="827"/>
      <c r="D189" s="118" t="s">
        <v>104</v>
      </c>
      <c r="E189" s="894" t="s">
        <v>207</v>
      </c>
      <c r="F189" s="895"/>
      <c r="G189" s="823"/>
      <c r="H189" s="824"/>
      <c r="I189" s="824"/>
      <c r="J189" s="824"/>
      <c r="K189" s="824"/>
      <c r="L189" s="824"/>
      <c r="M189" s="824"/>
      <c r="N189" s="824"/>
      <c r="O189" s="824"/>
      <c r="P189" s="825"/>
      <c r="Q189" s="855"/>
      <c r="R189" s="856"/>
      <c r="S189" s="856"/>
      <c r="T189" s="856"/>
      <c r="U189" s="856"/>
      <c r="V189" s="856"/>
      <c r="W189" s="856"/>
      <c r="X189" s="914" t="s">
        <v>136</v>
      </c>
      <c r="Y189" s="915"/>
      <c r="Z189" s="192"/>
      <c r="AA189" s="193"/>
    </row>
    <row r="190" spans="1:33" ht="35.1" customHeight="1" x14ac:dyDescent="0.25">
      <c r="A190" s="828"/>
      <c r="B190" s="829"/>
      <c r="C190" s="829"/>
      <c r="D190" s="119" t="s">
        <v>104</v>
      </c>
      <c r="E190" s="871" t="s">
        <v>207</v>
      </c>
      <c r="F190" s="872"/>
      <c r="G190" s="873"/>
      <c r="H190" s="874"/>
      <c r="I190" s="874"/>
      <c r="J190" s="874"/>
      <c r="K190" s="874"/>
      <c r="L190" s="874"/>
      <c r="M190" s="874"/>
      <c r="N190" s="874"/>
      <c r="O190" s="874"/>
      <c r="P190" s="875"/>
      <c r="Q190" s="859"/>
      <c r="R190" s="860"/>
      <c r="S190" s="860"/>
      <c r="T190" s="860"/>
      <c r="U190" s="860"/>
      <c r="V190" s="860"/>
      <c r="W190" s="860"/>
      <c r="X190" s="908" t="s">
        <v>136</v>
      </c>
      <c r="Y190" s="909"/>
      <c r="Z190" s="192"/>
      <c r="AA190" s="193"/>
    </row>
    <row r="191" spans="1:33" ht="35.1" customHeight="1" x14ac:dyDescent="0.25">
      <c r="A191" s="876"/>
      <c r="B191" s="877"/>
      <c r="C191" s="877"/>
      <c r="D191" s="120" t="s">
        <v>104</v>
      </c>
      <c r="E191" s="878" t="s">
        <v>207</v>
      </c>
      <c r="F191" s="879"/>
      <c r="G191" s="880"/>
      <c r="H191" s="881"/>
      <c r="I191" s="881"/>
      <c r="J191" s="881"/>
      <c r="K191" s="881"/>
      <c r="L191" s="881"/>
      <c r="M191" s="881"/>
      <c r="N191" s="881"/>
      <c r="O191" s="881"/>
      <c r="P191" s="882"/>
      <c r="Q191" s="819"/>
      <c r="R191" s="820"/>
      <c r="S191" s="820"/>
      <c r="T191" s="820"/>
      <c r="U191" s="820"/>
      <c r="V191" s="820"/>
      <c r="W191" s="820"/>
      <c r="X191" s="910" t="s">
        <v>136</v>
      </c>
      <c r="Y191" s="911"/>
      <c r="Z191" s="192"/>
      <c r="AA191" s="193"/>
    </row>
    <row r="192" spans="1:33" ht="18" customHeight="1" x14ac:dyDescent="0.1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92"/>
      <c r="AA192" s="193"/>
    </row>
    <row r="193" spans="1:49" ht="18" customHeight="1" x14ac:dyDescent="0.15">
      <c r="A193" s="822" t="s">
        <v>208</v>
      </c>
      <c r="B193" s="822"/>
      <c r="C193" s="822"/>
      <c r="D193" s="822"/>
      <c r="E193" s="822"/>
      <c r="F193" s="822"/>
      <c r="G193" s="822"/>
      <c r="H193" s="822"/>
      <c r="I193" s="822"/>
      <c r="J193" s="822"/>
      <c r="K193" s="822"/>
      <c r="L193" s="822"/>
      <c r="M193" s="822"/>
      <c r="N193" s="822"/>
      <c r="O193" s="822"/>
      <c r="P193" s="822"/>
      <c r="Q193" s="822"/>
      <c r="R193" s="822"/>
      <c r="S193" s="822"/>
      <c r="T193" s="822"/>
      <c r="U193" s="822"/>
      <c r="V193" s="822"/>
      <c r="W193" s="822"/>
      <c r="X193" s="822"/>
      <c r="Y193" s="822"/>
      <c r="Z193" s="192"/>
      <c r="AA193" s="17"/>
    </row>
    <row r="194" spans="1:49" ht="69" customHeight="1" x14ac:dyDescent="0.15">
      <c r="A194" s="115"/>
      <c r="B194" s="115"/>
      <c r="C194" s="812" t="s">
        <v>209</v>
      </c>
      <c r="D194" s="813"/>
      <c r="E194" s="813"/>
      <c r="F194" s="813"/>
      <c r="G194" s="813"/>
      <c r="H194" s="813"/>
      <c r="I194" s="813"/>
      <c r="J194" s="814"/>
      <c r="K194" s="815" t="str">
        <f>IF('10号'!$J$6="","",IF(P186+SUM(Q189:W191)&gt;=IF(K196&lt;=K198,K196,K198),IF(K196&lt;=K198,K196,K198),P186+SUM(Q189:W191)))</f>
        <v/>
      </c>
      <c r="L194" s="816"/>
      <c r="M194" s="816"/>
      <c r="N194" s="816"/>
      <c r="O194" s="816"/>
      <c r="P194" s="816"/>
      <c r="Q194" s="816"/>
      <c r="R194" s="817" t="s">
        <v>136</v>
      </c>
      <c r="S194" s="818"/>
      <c r="T194" s="115"/>
      <c r="U194" s="115"/>
      <c r="V194" s="115"/>
      <c r="W194" s="115"/>
      <c r="X194" s="115"/>
      <c r="Y194" s="115"/>
      <c r="Z194" s="192"/>
      <c r="AA194" s="195"/>
      <c r="AB194" s="195"/>
      <c r="AC194" s="195"/>
      <c r="AD194" s="195"/>
      <c r="AE194" s="195"/>
      <c r="AF194" s="224"/>
      <c r="AG194" s="225"/>
      <c r="AW194" s="227"/>
    </row>
    <row r="195" spans="1:49" ht="18" customHeight="1" x14ac:dyDescent="0.15">
      <c r="A195" s="9"/>
      <c r="B195" s="9"/>
      <c r="C195" s="808" t="s">
        <v>285</v>
      </c>
      <c r="D195" s="808"/>
      <c r="E195" s="808"/>
      <c r="F195" s="808"/>
      <c r="G195" s="808"/>
      <c r="H195" s="808"/>
      <c r="I195" s="808"/>
      <c r="J195" s="808"/>
      <c r="K195" s="808"/>
      <c r="L195" s="808"/>
      <c r="M195" s="808"/>
      <c r="N195" s="808"/>
      <c r="O195" s="808"/>
      <c r="P195" s="808"/>
      <c r="Q195" s="808"/>
      <c r="R195" s="808"/>
      <c r="S195" s="808"/>
      <c r="T195" s="808"/>
      <c r="U195" s="808"/>
      <c r="V195" s="808"/>
      <c r="W195" s="808"/>
      <c r="X195" s="9"/>
      <c r="Y195" s="9"/>
      <c r="AA195" s="17"/>
      <c r="AE195" s="196"/>
      <c r="AF195" s="197"/>
      <c r="AG195" s="17"/>
    </row>
    <row r="196" spans="1:49" ht="60" customHeight="1" x14ac:dyDescent="0.15">
      <c r="A196" s="9"/>
      <c r="B196" s="9"/>
      <c r="C196" s="809" t="str">
        <f>IF(R7="（ 平成　　年　　月 ）","平成　　年　　月支払給与額",R7)</f>
        <v>平成　　年　　月支払給与額</v>
      </c>
      <c r="D196" s="810"/>
      <c r="E196" s="810"/>
      <c r="F196" s="810"/>
      <c r="G196" s="810"/>
      <c r="H196" s="810"/>
      <c r="I196" s="810"/>
      <c r="J196" s="811"/>
      <c r="K196" s="791"/>
      <c r="L196" s="792"/>
      <c r="M196" s="792"/>
      <c r="N196" s="792"/>
      <c r="O196" s="792"/>
      <c r="P196" s="792"/>
      <c r="Q196" s="792"/>
      <c r="R196" s="793" t="s">
        <v>136</v>
      </c>
      <c r="S196" s="794"/>
      <c r="T196" s="9"/>
      <c r="U196" s="9"/>
      <c r="V196" s="9"/>
      <c r="W196" s="9"/>
      <c r="X196" s="9"/>
      <c r="Y196" s="9"/>
      <c r="AA196" s="17"/>
      <c r="AE196" s="196"/>
      <c r="AF196" s="197"/>
      <c r="AG196" s="17"/>
    </row>
    <row r="197" spans="1:49" x14ac:dyDescent="0.15">
      <c r="A197" s="9"/>
      <c r="B197" s="9"/>
      <c r="C197" s="9"/>
      <c r="D197" s="9"/>
      <c r="E197" s="9"/>
      <c r="F197" s="9"/>
      <c r="G197" s="9"/>
      <c r="H197" s="9"/>
      <c r="I197" s="9"/>
      <c r="J197" s="9"/>
      <c r="K197" s="549" t="s">
        <v>272</v>
      </c>
      <c r="L197" s="9"/>
      <c r="M197" s="9"/>
      <c r="N197" s="9"/>
      <c r="O197" s="9"/>
      <c r="P197" s="9"/>
      <c r="Q197" s="9"/>
      <c r="R197" s="9"/>
      <c r="S197" s="9"/>
      <c r="T197" s="9"/>
      <c r="U197" s="9"/>
      <c r="V197" s="9"/>
      <c r="W197" s="9"/>
      <c r="X197" s="9"/>
      <c r="Y197" s="9"/>
      <c r="AA197" s="17"/>
      <c r="AE197" s="196"/>
      <c r="AF197" s="197"/>
      <c r="AG197" s="17"/>
    </row>
    <row r="198" spans="1:49" ht="58.5" customHeight="1" x14ac:dyDescent="0.15">
      <c r="A198" s="9"/>
      <c r="B198" s="9"/>
      <c r="C198" s="788" t="s">
        <v>336</v>
      </c>
      <c r="D198" s="789"/>
      <c r="E198" s="789"/>
      <c r="F198" s="789"/>
      <c r="G198" s="789"/>
      <c r="H198" s="789"/>
      <c r="I198" s="789"/>
      <c r="J198" s="790"/>
      <c r="K198" s="791"/>
      <c r="L198" s="792"/>
      <c r="M198" s="792"/>
      <c r="N198" s="792"/>
      <c r="O198" s="792"/>
      <c r="P198" s="792"/>
      <c r="Q198" s="792"/>
      <c r="R198" s="793" t="s">
        <v>136</v>
      </c>
      <c r="S198" s="794"/>
      <c r="T198" s="9"/>
      <c r="U198" s="9"/>
      <c r="V198" s="9"/>
      <c r="W198" s="9"/>
      <c r="X198" s="9"/>
      <c r="Y198" s="9"/>
      <c r="AA198" s="17"/>
      <c r="AE198" s="196"/>
      <c r="AF198" s="197"/>
      <c r="AG198" s="17"/>
    </row>
    <row r="199" spans="1:49" x14ac:dyDescent="0.15">
      <c r="A199" s="9"/>
      <c r="B199" s="9"/>
      <c r="C199" s="9"/>
      <c r="D199" s="9"/>
      <c r="E199" s="9"/>
      <c r="F199" s="9"/>
      <c r="G199" s="9"/>
      <c r="H199" s="9"/>
      <c r="I199" s="9"/>
      <c r="J199" s="9"/>
      <c r="K199" s="603" t="s">
        <v>337</v>
      </c>
      <c r="L199" s="9"/>
      <c r="M199" s="9"/>
      <c r="N199" s="9"/>
      <c r="O199" s="9"/>
      <c r="P199" s="9"/>
      <c r="Q199" s="9"/>
      <c r="R199" s="9"/>
      <c r="S199" s="9"/>
      <c r="T199" s="9"/>
      <c r="U199" s="9"/>
      <c r="V199" s="9"/>
      <c r="W199" s="9"/>
      <c r="X199" s="9"/>
      <c r="Y199" s="9"/>
      <c r="AA199" s="17"/>
      <c r="AE199" s="196"/>
      <c r="AF199" s="197"/>
      <c r="AG199" s="17"/>
    </row>
    <row r="200" spans="1:49"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49"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sheetData>
  <sheetProtection selectLockedCells="1"/>
  <mergeCells count="497">
    <mergeCell ref="T147:T148"/>
    <mergeCell ref="Q147:R148"/>
    <mergeCell ref="C147:C148"/>
    <mergeCell ref="E147:E148"/>
    <mergeCell ref="G147:H148"/>
    <mergeCell ref="J147:J148"/>
    <mergeCell ref="L147:M148"/>
    <mergeCell ref="N147:N148"/>
    <mergeCell ref="U117:V118"/>
    <mergeCell ref="W117:X117"/>
    <mergeCell ref="W118:X118"/>
    <mergeCell ref="A142:B146"/>
    <mergeCell ref="C142:C143"/>
    <mergeCell ref="E142:E143"/>
    <mergeCell ref="G142:H143"/>
    <mergeCell ref="J142:J143"/>
    <mergeCell ref="L142:M143"/>
    <mergeCell ref="N142:N143"/>
    <mergeCell ref="Q142:R143"/>
    <mergeCell ref="T142:T143"/>
    <mergeCell ref="A127:B131"/>
    <mergeCell ref="C127:C128"/>
    <mergeCell ref="E127:E128"/>
    <mergeCell ref="G127:H128"/>
    <mergeCell ref="J127:J128"/>
    <mergeCell ref="L127:M128"/>
    <mergeCell ref="N127:N128"/>
    <mergeCell ref="Q127:R128"/>
    <mergeCell ref="T127:T128"/>
    <mergeCell ref="T137:T138"/>
    <mergeCell ref="C114:C116"/>
    <mergeCell ref="C119:C121"/>
    <mergeCell ref="C124:C126"/>
    <mergeCell ref="A117:B121"/>
    <mergeCell ref="C117:C118"/>
    <mergeCell ref="E117:E118"/>
    <mergeCell ref="G117:H118"/>
    <mergeCell ref="J117:J118"/>
    <mergeCell ref="L117:M118"/>
    <mergeCell ref="A100:B104"/>
    <mergeCell ref="C100:C101"/>
    <mergeCell ref="E100:E101"/>
    <mergeCell ref="G100:H101"/>
    <mergeCell ref="J100:J101"/>
    <mergeCell ref="L100:M101"/>
    <mergeCell ref="N100:N101"/>
    <mergeCell ref="Q100:R101"/>
    <mergeCell ref="T100:T101"/>
    <mergeCell ref="C102:C104"/>
    <mergeCell ref="A105:B109"/>
    <mergeCell ref="C105:C106"/>
    <mergeCell ref="E105:E106"/>
    <mergeCell ref="G105:H106"/>
    <mergeCell ref="J105:J106"/>
    <mergeCell ref="L105:M106"/>
    <mergeCell ref="N105:N106"/>
    <mergeCell ref="Q105:R106"/>
    <mergeCell ref="T105:T106"/>
    <mergeCell ref="C107:C109"/>
    <mergeCell ref="A65:B69"/>
    <mergeCell ref="C65:C66"/>
    <mergeCell ref="E65:E66"/>
    <mergeCell ref="G65:H66"/>
    <mergeCell ref="J65:J66"/>
    <mergeCell ref="L65:M66"/>
    <mergeCell ref="A60:B64"/>
    <mergeCell ref="C60:C61"/>
    <mergeCell ref="E60:E61"/>
    <mergeCell ref="G60:H61"/>
    <mergeCell ref="J60:J61"/>
    <mergeCell ref="L60:M61"/>
    <mergeCell ref="A75:B79"/>
    <mergeCell ref="C75:C76"/>
    <mergeCell ref="E75:E76"/>
    <mergeCell ref="G75:H76"/>
    <mergeCell ref="J75:J76"/>
    <mergeCell ref="L75:M76"/>
    <mergeCell ref="N75:N76"/>
    <mergeCell ref="U53:V54"/>
    <mergeCell ref="W53:X53"/>
    <mergeCell ref="W54:X54"/>
    <mergeCell ref="A53:B57"/>
    <mergeCell ref="C53:C54"/>
    <mergeCell ref="E53:E54"/>
    <mergeCell ref="G53:H54"/>
    <mergeCell ref="W65:X65"/>
    <mergeCell ref="W66:X66"/>
    <mergeCell ref="U70:V71"/>
    <mergeCell ref="W70:X70"/>
    <mergeCell ref="W71:X71"/>
    <mergeCell ref="C55:C57"/>
    <mergeCell ref="C62:C64"/>
    <mergeCell ref="C67:C69"/>
    <mergeCell ref="C72:C74"/>
    <mergeCell ref="C77:C79"/>
    <mergeCell ref="A38:B42"/>
    <mergeCell ref="C38:C39"/>
    <mergeCell ref="E38:E39"/>
    <mergeCell ref="G38:H39"/>
    <mergeCell ref="J38:J39"/>
    <mergeCell ref="L38:M39"/>
    <mergeCell ref="T38:T39"/>
    <mergeCell ref="J53:J54"/>
    <mergeCell ref="L53:M54"/>
    <mergeCell ref="N53:N54"/>
    <mergeCell ref="Q53:R54"/>
    <mergeCell ref="T53:T54"/>
    <mergeCell ref="A43:B47"/>
    <mergeCell ref="C43:C44"/>
    <mergeCell ref="E43:E44"/>
    <mergeCell ref="G43:H44"/>
    <mergeCell ref="J43:J44"/>
    <mergeCell ref="L43:M44"/>
    <mergeCell ref="N43:N44"/>
    <mergeCell ref="Q43:R44"/>
    <mergeCell ref="T43:T44"/>
    <mergeCell ref="A48:B52"/>
    <mergeCell ref="C48:C49"/>
    <mergeCell ref="E48:E49"/>
    <mergeCell ref="T33:T34"/>
    <mergeCell ref="U8:V9"/>
    <mergeCell ref="W8:X8"/>
    <mergeCell ref="W9:X9"/>
    <mergeCell ref="U13:V14"/>
    <mergeCell ref="W13:X13"/>
    <mergeCell ref="W14:X14"/>
    <mergeCell ref="U18:V19"/>
    <mergeCell ref="W18:X18"/>
    <mergeCell ref="W19:X19"/>
    <mergeCell ref="D10:X12"/>
    <mergeCell ref="D15:X17"/>
    <mergeCell ref="E18:E19"/>
    <mergeCell ref="G18:H19"/>
    <mergeCell ref="J18:J19"/>
    <mergeCell ref="L18:M19"/>
    <mergeCell ref="T18:T19"/>
    <mergeCell ref="N13:N14"/>
    <mergeCell ref="Q13:R14"/>
    <mergeCell ref="T13:T14"/>
    <mergeCell ref="A80:B84"/>
    <mergeCell ref="A8:B12"/>
    <mergeCell ref="C8:C9"/>
    <mergeCell ref="E8:E9"/>
    <mergeCell ref="G8:H9"/>
    <mergeCell ref="J8:J9"/>
    <mergeCell ref="L8:M9"/>
    <mergeCell ref="N8:N9"/>
    <mergeCell ref="T8:T9"/>
    <mergeCell ref="A70:B74"/>
    <mergeCell ref="D67:X69"/>
    <mergeCell ref="W28:X28"/>
    <mergeCell ref="W29:X29"/>
    <mergeCell ref="U33:V34"/>
    <mergeCell ref="W33:X33"/>
    <mergeCell ref="W34:X34"/>
    <mergeCell ref="U38:V39"/>
    <mergeCell ref="W38:X38"/>
    <mergeCell ref="W39:X39"/>
    <mergeCell ref="U43:V44"/>
    <mergeCell ref="W43:X43"/>
    <mergeCell ref="W44:X44"/>
    <mergeCell ref="N33:N34"/>
    <mergeCell ref="Q33:R34"/>
    <mergeCell ref="C196:J196"/>
    <mergeCell ref="A90:B94"/>
    <mergeCell ref="C90:C91"/>
    <mergeCell ref="A13:B17"/>
    <mergeCell ref="C13:C14"/>
    <mergeCell ref="E13:E14"/>
    <mergeCell ref="G13:H14"/>
    <mergeCell ref="J13:J14"/>
    <mergeCell ref="L13:M14"/>
    <mergeCell ref="A18:B22"/>
    <mergeCell ref="C18:C19"/>
    <mergeCell ref="A23:B27"/>
    <mergeCell ref="C23:C24"/>
    <mergeCell ref="E23:E24"/>
    <mergeCell ref="G23:H24"/>
    <mergeCell ref="J23:J24"/>
    <mergeCell ref="L23:M24"/>
    <mergeCell ref="A33:B37"/>
    <mergeCell ref="C33:C34"/>
    <mergeCell ref="E33:E34"/>
    <mergeCell ref="G33:H34"/>
    <mergeCell ref="J33:J34"/>
    <mergeCell ref="L33:M34"/>
    <mergeCell ref="A28:B32"/>
    <mergeCell ref="A188:F188"/>
    <mergeCell ref="G188:Q188"/>
    <mergeCell ref="K185:O185"/>
    <mergeCell ref="P185:W185"/>
    <mergeCell ref="K186:O186"/>
    <mergeCell ref="P186:W186"/>
    <mergeCell ref="A190:C190"/>
    <mergeCell ref="E190:F190"/>
    <mergeCell ref="C194:J194"/>
    <mergeCell ref="K194:Q194"/>
    <mergeCell ref="R194:S194"/>
    <mergeCell ref="A85:B89"/>
    <mergeCell ref="C85:C86"/>
    <mergeCell ref="E85:E86"/>
    <mergeCell ref="G85:H86"/>
    <mergeCell ref="U59:X59"/>
    <mergeCell ref="D72:X74"/>
    <mergeCell ref="D87:X89"/>
    <mergeCell ref="J5:P5"/>
    <mergeCell ref="C80:C81"/>
    <mergeCell ref="E80:E81"/>
    <mergeCell ref="G80:H81"/>
    <mergeCell ref="J80:J81"/>
    <mergeCell ref="L80:M81"/>
    <mergeCell ref="N80:N81"/>
    <mergeCell ref="Q80:R81"/>
    <mergeCell ref="Q8:R9"/>
    <mergeCell ref="N18:N19"/>
    <mergeCell ref="Q18:R19"/>
    <mergeCell ref="N28:N29"/>
    <mergeCell ref="Q28:R29"/>
    <mergeCell ref="N38:N39"/>
    <mergeCell ref="Q38:R39"/>
    <mergeCell ref="T80:T81"/>
    <mergeCell ref="U65:V66"/>
    <mergeCell ref="A95:B99"/>
    <mergeCell ref="C95:C96"/>
    <mergeCell ref="E95:E96"/>
    <mergeCell ref="G95:H96"/>
    <mergeCell ref="J95:J96"/>
    <mergeCell ref="L95:M96"/>
    <mergeCell ref="N95:N96"/>
    <mergeCell ref="Q95:R96"/>
    <mergeCell ref="T95:T96"/>
    <mergeCell ref="A147:B151"/>
    <mergeCell ref="A112:B116"/>
    <mergeCell ref="C112:C113"/>
    <mergeCell ref="E112:E113"/>
    <mergeCell ref="G112:H113"/>
    <mergeCell ref="J112:J113"/>
    <mergeCell ref="A132:B136"/>
    <mergeCell ref="C132:C133"/>
    <mergeCell ref="E132:E133"/>
    <mergeCell ref="G132:H133"/>
    <mergeCell ref="J132:J133"/>
    <mergeCell ref="A137:B141"/>
    <mergeCell ref="C137:C138"/>
    <mergeCell ref="E137:E138"/>
    <mergeCell ref="G137:H138"/>
    <mergeCell ref="J137:J138"/>
    <mergeCell ref="C129:C131"/>
    <mergeCell ref="C134:C136"/>
    <mergeCell ref="C139:C141"/>
    <mergeCell ref="C144:C146"/>
    <mergeCell ref="C149:C151"/>
    <mergeCell ref="A122:B126"/>
    <mergeCell ref="C122:C123"/>
    <mergeCell ref="E122:E123"/>
    <mergeCell ref="K181:O182"/>
    <mergeCell ref="P181:Y182"/>
    <mergeCell ref="A152:B156"/>
    <mergeCell ref="C152:C153"/>
    <mergeCell ref="E152:E153"/>
    <mergeCell ref="G152:H153"/>
    <mergeCell ref="J152:J153"/>
    <mergeCell ref="L152:M153"/>
    <mergeCell ref="N152:N153"/>
    <mergeCell ref="Q152:R153"/>
    <mergeCell ref="T152:T153"/>
    <mergeCell ref="A157:B161"/>
    <mergeCell ref="C157:C158"/>
    <mergeCell ref="E157:E158"/>
    <mergeCell ref="G157:H158"/>
    <mergeCell ref="J157:J158"/>
    <mergeCell ref="L157:M158"/>
    <mergeCell ref="N157:N158"/>
    <mergeCell ref="Q157:R158"/>
    <mergeCell ref="T157:T158"/>
    <mergeCell ref="A180:I180"/>
    <mergeCell ref="A171:X171"/>
    <mergeCell ref="D173:E173"/>
    <mergeCell ref="D175:E175"/>
    <mergeCell ref="C198:J198"/>
    <mergeCell ref="K198:Q198"/>
    <mergeCell ref="R198:S198"/>
    <mergeCell ref="E191:F191"/>
    <mergeCell ref="U188:Y188"/>
    <mergeCell ref="A185:C185"/>
    <mergeCell ref="X191:Y191"/>
    <mergeCell ref="A193:Y193"/>
    <mergeCell ref="A189:C189"/>
    <mergeCell ref="E189:F189"/>
    <mergeCell ref="X189:Y189"/>
    <mergeCell ref="A191:C191"/>
    <mergeCell ref="G189:P189"/>
    <mergeCell ref="G190:P190"/>
    <mergeCell ref="G191:P191"/>
    <mergeCell ref="Q191:W191"/>
    <mergeCell ref="X186:Y186"/>
    <mergeCell ref="A186:C186"/>
    <mergeCell ref="D186:J186"/>
    <mergeCell ref="C195:W195"/>
    <mergeCell ref="K196:Q196"/>
    <mergeCell ref="R196:S196"/>
    <mergeCell ref="Q189:W189"/>
    <mergeCell ref="Q190:W190"/>
    <mergeCell ref="A181:C182"/>
    <mergeCell ref="X190:Y190"/>
    <mergeCell ref="D181:J182"/>
    <mergeCell ref="X185:Y185"/>
    <mergeCell ref="D185:J185"/>
    <mergeCell ref="Q162:R163"/>
    <mergeCell ref="T162:T163"/>
    <mergeCell ref="A169:X169"/>
    <mergeCell ref="A162:B166"/>
    <mergeCell ref="C162:C163"/>
    <mergeCell ref="E162:E163"/>
    <mergeCell ref="G162:H163"/>
    <mergeCell ref="J162:J163"/>
    <mergeCell ref="L162:M163"/>
    <mergeCell ref="N162:N163"/>
    <mergeCell ref="A183:C183"/>
    <mergeCell ref="X183:Y183"/>
    <mergeCell ref="D183:J183"/>
    <mergeCell ref="K183:O183"/>
    <mergeCell ref="P183:W183"/>
    <mergeCell ref="A184:C184"/>
    <mergeCell ref="X184:Y184"/>
    <mergeCell ref="D184:J184"/>
    <mergeCell ref="K184:O184"/>
    <mergeCell ref="P184:W184"/>
    <mergeCell ref="D172:E172"/>
    <mergeCell ref="D174:E174"/>
    <mergeCell ref="W106:X106"/>
    <mergeCell ref="L132:M133"/>
    <mergeCell ref="N132:N133"/>
    <mergeCell ref="E28:E29"/>
    <mergeCell ref="G28:H29"/>
    <mergeCell ref="J28:J29"/>
    <mergeCell ref="U75:V76"/>
    <mergeCell ref="W75:X75"/>
    <mergeCell ref="W76:X76"/>
    <mergeCell ref="U80:V81"/>
    <mergeCell ref="W80:X80"/>
    <mergeCell ref="W81:X81"/>
    <mergeCell ref="G48:H49"/>
    <mergeCell ref="J48:J49"/>
    <mergeCell ref="L48:M49"/>
    <mergeCell ref="N48:N49"/>
    <mergeCell ref="Q48:R49"/>
    <mergeCell ref="T48:T49"/>
    <mergeCell ref="N60:N61"/>
    <mergeCell ref="Q60:R61"/>
    <mergeCell ref="T60:T61"/>
    <mergeCell ref="N65:N66"/>
    <mergeCell ref="Q65:R66"/>
    <mergeCell ref="T65:T66"/>
    <mergeCell ref="U90:V91"/>
    <mergeCell ref="W90:X90"/>
    <mergeCell ref="W91:X91"/>
    <mergeCell ref="Q112:R113"/>
    <mergeCell ref="T112:T113"/>
    <mergeCell ref="G122:H123"/>
    <mergeCell ref="U85:V86"/>
    <mergeCell ref="W85:X85"/>
    <mergeCell ref="W86:X86"/>
    <mergeCell ref="D77:X79"/>
    <mergeCell ref="D82:X84"/>
    <mergeCell ref="Q75:R76"/>
    <mergeCell ref="J90:J91"/>
    <mergeCell ref="L90:M91"/>
    <mergeCell ref="N90:N91"/>
    <mergeCell ref="Q90:R91"/>
    <mergeCell ref="E90:E91"/>
    <mergeCell ref="T90:T91"/>
    <mergeCell ref="J85:J86"/>
    <mergeCell ref="L85:M86"/>
    <mergeCell ref="N85:N86"/>
    <mergeCell ref="U147:V148"/>
    <mergeCell ref="W147:X147"/>
    <mergeCell ref="W148:X148"/>
    <mergeCell ref="D119:X121"/>
    <mergeCell ref="W142:X142"/>
    <mergeCell ref="W143:X143"/>
    <mergeCell ref="D92:X94"/>
    <mergeCell ref="D97:X99"/>
    <mergeCell ref="D102:X104"/>
    <mergeCell ref="D107:X109"/>
    <mergeCell ref="U95:V96"/>
    <mergeCell ref="W95:X95"/>
    <mergeCell ref="W96:X96"/>
    <mergeCell ref="U100:V101"/>
    <mergeCell ref="W100:X100"/>
    <mergeCell ref="W101:X101"/>
    <mergeCell ref="U105:V106"/>
    <mergeCell ref="W105:X105"/>
    <mergeCell ref="N117:N118"/>
    <mergeCell ref="Q117:R118"/>
    <mergeCell ref="T117:T118"/>
    <mergeCell ref="U112:V113"/>
    <mergeCell ref="W112:X112"/>
    <mergeCell ref="W113:X113"/>
    <mergeCell ref="U152:V153"/>
    <mergeCell ref="W152:X152"/>
    <mergeCell ref="W153:X153"/>
    <mergeCell ref="U122:V123"/>
    <mergeCell ref="W122:X122"/>
    <mergeCell ref="W123:X123"/>
    <mergeCell ref="U127:V128"/>
    <mergeCell ref="W127:X127"/>
    <mergeCell ref="W128:X128"/>
    <mergeCell ref="U132:V133"/>
    <mergeCell ref="W132:X132"/>
    <mergeCell ref="W133:X133"/>
    <mergeCell ref="U137:V138"/>
    <mergeCell ref="D124:X126"/>
    <mergeCell ref="D129:X131"/>
    <mergeCell ref="D134:X136"/>
    <mergeCell ref="J122:J123"/>
    <mergeCell ref="L122:M123"/>
    <mergeCell ref="N122:N123"/>
    <mergeCell ref="Q122:R123"/>
    <mergeCell ref="T122:T123"/>
    <mergeCell ref="L137:M138"/>
    <mergeCell ref="N137:N138"/>
    <mergeCell ref="Q137:R138"/>
    <mergeCell ref="C97:C99"/>
    <mergeCell ref="C10:C12"/>
    <mergeCell ref="C15:C17"/>
    <mergeCell ref="C20:C22"/>
    <mergeCell ref="C25:C27"/>
    <mergeCell ref="C30:C32"/>
    <mergeCell ref="C35:C37"/>
    <mergeCell ref="C40:C42"/>
    <mergeCell ref="C45:C47"/>
    <mergeCell ref="C50:C52"/>
    <mergeCell ref="C28:C29"/>
    <mergeCell ref="C70:C71"/>
    <mergeCell ref="C82:C84"/>
    <mergeCell ref="C87:C89"/>
    <mergeCell ref="T75:T76"/>
    <mergeCell ref="E70:E71"/>
    <mergeCell ref="G70:H71"/>
    <mergeCell ref="J70:J71"/>
    <mergeCell ref="L70:M71"/>
    <mergeCell ref="N70:N71"/>
    <mergeCell ref="Q70:R71"/>
    <mergeCell ref="T70:T71"/>
    <mergeCell ref="C92:C94"/>
    <mergeCell ref="Q85:R86"/>
    <mergeCell ref="T85:T86"/>
    <mergeCell ref="G90:H91"/>
    <mergeCell ref="C154:C156"/>
    <mergeCell ref="C159:C161"/>
    <mergeCell ref="C164:C166"/>
    <mergeCell ref="U111:X111"/>
    <mergeCell ref="D139:X141"/>
    <mergeCell ref="D144:X146"/>
    <mergeCell ref="D149:X151"/>
    <mergeCell ref="D154:X156"/>
    <mergeCell ref="D159:X161"/>
    <mergeCell ref="D164:X166"/>
    <mergeCell ref="U157:V158"/>
    <mergeCell ref="W157:X157"/>
    <mergeCell ref="W158:X158"/>
    <mergeCell ref="U162:V163"/>
    <mergeCell ref="W162:X162"/>
    <mergeCell ref="W163:X163"/>
    <mergeCell ref="W137:X137"/>
    <mergeCell ref="W138:X138"/>
    <mergeCell ref="U142:V143"/>
    <mergeCell ref="D114:X116"/>
    <mergeCell ref="Q132:R133"/>
    <mergeCell ref="T132:T133"/>
    <mergeCell ref="L112:M113"/>
    <mergeCell ref="N112:N113"/>
    <mergeCell ref="D20:X22"/>
    <mergeCell ref="D25:X27"/>
    <mergeCell ref="D30:X32"/>
    <mergeCell ref="D35:X37"/>
    <mergeCell ref="D40:X42"/>
    <mergeCell ref="D45:X47"/>
    <mergeCell ref="D50:X52"/>
    <mergeCell ref="D55:X57"/>
    <mergeCell ref="D62:X64"/>
    <mergeCell ref="U60:V61"/>
    <mergeCell ref="W60:X60"/>
    <mergeCell ref="W61:X61"/>
    <mergeCell ref="N23:N24"/>
    <mergeCell ref="Q23:R24"/>
    <mergeCell ref="T23:T24"/>
    <mergeCell ref="U23:V24"/>
    <mergeCell ref="W23:X23"/>
    <mergeCell ref="W24:X24"/>
    <mergeCell ref="L28:M29"/>
    <mergeCell ref="T28:T29"/>
    <mergeCell ref="U28:V29"/>
    <mergeCell ref="U48:V49"/>
    <mergeCell ref="W48:X48"/>
    <mergeCell ref="W49:X49"/>
  </mergeCells>
  <phoneticPr fontId="2"/>
  <dataValidations count="4">
    <dataValidation type="whole" imeMode="halfAlpha" allowBlank="1" showInputMessage="1" showErrorMessage="1" errorTitle="24時間制で入力" error="入力できる数字は 0 ～ 23 のみです" sqref="I8:I9 D8:D9 I48:I49 D48:D49 I43:I44 D43:D44 I38:I39 D38:D39 I18:I19 D18:D19 I13:I14 D13:D14 I33:I34 D33:D34 I28:I29 D28:D29 I23:I24 D23:D24 I53:I54 D53:D54 I142:I143 D142:D143 I70:I71 D70:D71 I65:I66 D65:D66 I60:I61 D60:D61 I95:I96 D95:D96 I90:I91 D90:D91 I85:I86 D85:D86 I80:I81 D80:D81 I75:I76 D75:D76 I137:I138 D137:D138 I132:I133 D132:D133 I127:I128 D127:D128 I122:I123 D122:D123 I117:I118 D117:D118 I112:I113 D112:D113 I105:I106 D105:D106 I100:I101 D100:D101 I157:I158 D157:D158 I152:I153 D152:D153 I147:I148 D147:D148 I162:I163 D162:D163" xr:uid="{00000000-0002-0000-0600-000000000000}">
      <formula1>0</formula1>
      <formula2>23</formula2>
    </dataValidation>
    <dataValidation type="list" imeMode="halfAlpha" allowBlank="1" showInputMessage="1" showErrorMessage="1" errorTitle="15分単位で入力" error="00、15、30、45 から選択してください" sqref="K8:K9 F8:F9 K48:K49 F48:F49 K43:K44 F43:F44 K38:K39 F38:F39 K18:K19 F18:F19 K13:K14 F13:F14 K33:K34 F33:F34 K28:K29 F28:F29 K23:K24 F23:F24 K53:K54 F53:F54 K142:K143 F142:F143 K70:K71 F70:F71 K65:K66 F65:F66 K60:K61 F60:F61 K95:K96 F95:F96 K90:K91 F90:F91 K85:K86 F85:F86 K80:K81 F80:F81 K75:K76 F75:F76 K137:K138 F137:F138 K132:K133 F132:F133 K127:K128 F127:F128 K122:K123 F122:F123 K117:K118 F117:F118 K112:K113 F112:F113 K105:K106 F105:F106 K100:K101 F100:F101 K157:K158 F157:F158 K152:K153 F152:F153 K147:K148 F147:F148 K162:K163 F162:F163" xr:uid="{00000000-0002-0000-0600-000001000000}">
      <formula1>"00,15,30,45"</formula1>
    </dataValidation>
    <dataValidation type="whole" allowBlank="1" showInputMessage="1" showErrorMessage="1" errorTitle="無効な入力" error="入力は 1～3 のみ" sqref="S8:S9 S162:S163 S48:S49 S43:S44 S38:S39 S100:S101 S157:S158 S152:S153 S18:S19 S13:S14 S33:S34 S28:S29 S23:S24 S147:S148 S142:S143 S122:S123 S117:S118 S112:S113 S105:S106 S53:S54 S127:S128 S70:S71 S65:S66 S60:S61 S95:S96 S90:S91 S85:S86 S80:S81 S75:S76 S137:S138 S132:S133" xr:uid="{00000000-0002-0000-0600-000002000000}">
      <formula1>1</formula1>
      <formula2>3</formula2>
    </dataValidation>
    <dataValidation type="custom" allowBlank="1" showInputMessage="1" showErrorMessage="1" error="時間は15分単位で入力してください。" sqref="O8:O9 O48:O49 O43:O44 O38:O39 O18:O19 O13:O14 O33:O34 O28:O29 O23:O24 O53:O54 O142:O143 O70:O71 O65:O66 O60:O61 O95:O96 O90:O91 O85:O86 O80:O81 O75:O76 O137:O138 O132:O133 O127:O128 O122:O123 O117:O118 O112:O113 O105:O106 O100:O101 O157:O158 O152:O153 O147:O148 O162:O163" xr:uid="{00000000-0002-0000-0600-000003000000}">
      <formula1>MOD(O8,15)=0</formula1>
    </dataValidation>
  </dataValidations>
  <printOptions horizontalCentered="1"/>
  <pageMargins left="0.19685039370078741" right="0.19685039370078741" top="0.31496062992125984" bottom="0.11811023622047245" header="0.15748031496062992" footer="0.15748031496062992"/>
  <pageSetup paperSize="9" scale="86" orientation="portrait" horizontalDpi="1200" verticalDpi="1200" r:id="rId1"/>
  <headerFooter>
    <oddHeader xml:space="preserve">&amp;R&amp;10
&amp;9. </oddHeader>
    <oddFooter>&amp;L&amp;9　.&amp;C&amp;10PC版&amp;R&amp;8.</oddFooter>
  </headerFooter>
  <rowBreaks count="4" manualBreakCount="4">
    <brk id="58" max="24" man="1"/>
    <brk id="110" max="24" man="1"/>
    <brk id="167" max="24" man="1"/>
    <brk id="199"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A1:AW201"/>
  <sheetViews>
    <sheetView showGridLines="0" view="pageBreakPreview" zoomScale="70" zoomScaleNormal="70" zoomScaleSheetLayoutView="70" workbookViewId="0">
      <selection activeCell="D10" sqref="D10:X12"/>
    </sheetView>
  </sheetViews>
  <sheetFormatPr defaultRowHeight="13.5" x14ac:dyDescent="0.15"/>
  <cols>
    <col min="1" max="2" width="3.125" style="11" customWidth="1"/>
    <col min="3" max="3" width="6" style="11" customWidth="1"/>
    <col min="4" max="4" width="5.625" style="11" customWidth="1"/>
    <col min="5" max="5" width="3.625" style="11" customWidth="1"/>
    <col min="6" max="6" width="5.625" style="11" customWidth="1"/>
    <col min="7" max="8" width="3.625" style="11" customWidth="1"/>
    <col min="9" max="9" width="5.625" style="11" customWidth="1"/>
    <col min="10" max="10" width="3.625" style="11" customWidth="1"/>
    <col min="11" max="11" width="5.625" style="11" customWidth="1"/>
    <col min="12" max="13" width="3.625" style="11" customWidth="1"/>
    <col min="14" max="15" width="5.75" style="11" customWidth="1"/>
    <col min="16" max="16" width="13.625" style="11" customWidth="1"/>
    <col min="17" max="17" width="3.875" style="11" customWidth="1"/>
    <col min="18" max="18" width="4.625" style="11" customWidth="1"/>
    <col min="19" max="19" width="3.625" style="11" customWidth="1"/>
    <col min="20" max="20" width="3.375" style="11" customWidth="1"/>
    <col min="21" max="21" width="2.625" style="11" customWidth="1"/>
    <col min="22" max="23" width="3.375" style="11" customWidth="1"/>
    <col min="24" max="24" width="9.5" style="11" customWidth="1"/>
    <col min="25" max="25" width="2.125" style="11" customWidth="1"/>
    <col min="26" max="26" width="1.625" style="17" customWidth="1"/>
    <col min="27" max="27" width="3.625" style="188" customWidth="1"/>
    <col min="28" max="28" width="40.625" style="17" hidden="1" customWidth="1"/>
    <col min="29" max="30" width="3.625" style="17" hidden="1" customWidth="1"/>
    <col min="31" max="31" width="2.375" style="17" hidden="1" customWidth="1"/>
    <col min="32" max="32" width="15" style="196" hidden="1" customWidth="1"/>
    <col min="33" max="33" width="16.5" style="197" hidden="1" customWidth="1"/>
    <col min="34" max="34" width="5" style="17" hidden="1" customWidth="1"/>
    <col min="35" max="35" width="16.25" style="17" customWidth="1"/>
    <col min="36" max="36" width="4.25" style="17" customWidth="1"/>
    <col min="37" max="37" width="3" style="17" customWidth="1"/>
    <col min="38" max="38" width="3.125" style="17" customWidth="1"/>
    <col min="39" max="39" width="5" style="17" customWidth="1"/>
    <col min="40" max="41" width="3.125" style="17" customWidth="1"/>
    <col min="42" max="42" width="17.125" style="17" customWidth="1"/>
    <col min="43" max="44" width="9" style="17" customWidth="1"/>
    <col min="45" max="16384" width="9" style="17"/>
  </cols>
  <sheetData>
    <row r="1" spans="1:41" ht="16.5" customHeight="1" x14ac:dyDescent="0.15">
      <c r="A1" s="140"/>
    </row>
    <row r="2" spans="1:41" ht="122.25" customHeight="1" x14ac:dyDescent="0.15">
      <c r="AE2" s="220" t="e">
        <f>WEEKDAY(AF2)</f>
        <v>#VALUE!</v>
      </c>
      <c r="AF2" s="221" t="str">
        <f>'10号'!T26</f>
        <v/>
      </c>
      <c r="AG2" s="222" t="e">
        <f>WEEKDAY(AF2)</f>
        <v>#VALUE!</v>
      </c>
      <c r="AH2" s="223" t="e">
        <f>IF(AG2=1,"日",IF(AG2=2,"月",IF(AG2=3,"火",IF(AG2=4,"水",IF(AG2=5,"木",IF(AG2=6,"金",IF(AG2=7,"土","")))))))</f>
        <v>#VALUE!</v>
      </c>
    </row>
    <row r="3" spans="1:41" ht="17.25" x14ac:dyDescent="0.2">
      <c r="A3" s="9"/>
      <c r="B3" s="9"/>
      <c r="C3" s="122"/>
      <c r="D3" s="123"/>
      <c r="E3" s="123"/>
      <c r="F3" s="123"/>
      <c r="G3" s="9"/>
      <c r="H3" s="123"/>
      <c r="I3" s="124"/>
      <c r="J3" s="125"/>
      <c r="K3" s="125"/>
      <c r="L3" s="125"/>
      <c r="M3" s="125"/>
      <c r="N3" s="125"/>
      <c r="O3" s="125"/>
      <c r="P3" s="152"/>
      <c r="Q3" s="9"/>
      <c r="R3" s="9"/>
      <c r="S3" s="9"/>
      <c r="T3" s="9"/>
      <c r="U3" s="9"/>
      <c r="V3" s="9"/>
      <c r="W3" s="9"/>
      <c r="X3" s="152"/>
      <c r="Y3" s="126">
        <f>'10号'!$P$5</f>
        <v>0</v>
      </c>
      <c r="AA3" s="271"/>
      <c r="AF3" s="197"/>
    </row>
    <row r="4" spans="1:41" ht="21" x14ac:dyDescent="0.15">
      <c r="A4" s="9"/>
      <c r="B4" s="9"/>
      <c r="C4" s="84" t="str">
        <f>IF(COUNTIF('10号'!$A$6,"*被*"),"様式被第１１号－２","様式研第１１号－２")</f>
        <v>様式研第１１号－２</v>
      </c>
      <c r="D4" s="123"/>
      <c r="E4" s="123"/>
      <c r="F4" s="123"/>
      <c r="G4" s="123"/>
      <c r="H4" s="123"/>
      <c r="I4" s="9"/>
      <c r="J4" s="9"/>
      <c r="K4" s="9"/>
      <c r="L4" s="9"/>
      <c r="M4" s="9"/>
      <c r="N4" s="9"/>
      <c r="O4" s="9"/>
      <c r="P4" s="127"/>
      <c r="Q4" s="127"/>
      <c r="R4" s="9"/>
      <c r="S4" s="9"/>
      <c r="T4" s="9"/>
      <c r="U4" s="9"/>
      <c r="V4" s="9"/>
      <c r="W4" s="9"/>
      <c r="X4" s="152"/>
      <c r="Y4" s="9"/>
      <c r="AA4" s="581"/>
      <c r="AF4" s="197"/>
    </row>
    <row r="5" spans="1:41" ht="17.25" customHeight="1" x14ac:dyDescent="0.2">
      <c r="A5" s="9"/>
      <c r="B5" s="9"/>
      <c r="C5" s="128" t="s">
        <v>141</v>
      </c>
      <c r="D5" s="129"/>
      <c r="E5" s="129"/>
      <c r="F5" s="129"/>
      <c r="G5" s="129"/>
      <c r="H5" s="129"/>
      <c r="I5" s="9"/>
      <c r="J5" s="922" t="str">
        <f>IF('10号'!T23="","（ 平成　　年　　月 ）",'10号'!T27)</f>
        <v>（ 平成　　年　　月 ）</v>
      </c>
      <c r="K5" s="922"/>
      <c r="L5" s="922"/>
      <c r="M5" s="922"/>
      <c r="N5" s="922"/>
      <c r="O5" s="922"/>
      <c r="P5" s="922"/>
      <c r="Q5" s="597" t="str">
        <f>IF('10号'!$E$20="","",'10号'!$E$20)</f>
        <v/>
      </c>
      <c r="R5" s="9"/>
      <c r="S5" s="9"/>
      <c r="T5" s="9"/>
      <c r="U5" s="9"/>
      <c r="V5" s="9"/>
      <c r="W5" s="9"/>
      <c r="X5" s="152"/>
      <c r="Y5" s="9"/>
      <c r="AA5" s="189"/>
      <c r="AF5" s="197"/>
    </row>
    <row r="6" spans="1:41" ht="5.0999999999999996" customHeight="1" x14ac:dyDescent="0.15">
      <c r="A6" s="9"/>
      <c r="B6" s="9"/>
      <c r="C6" s="130"/>
      <c r="D6" s="131"/>
      <c r="E6" s="131"/>
      <c r="F6" s="131"/>
      <c r="G6" s="131"/>
      <c r="H6" s="131"/>
      <c r="I6" s="131"/>
      <c r="J6" s="132"/>
      <c r="K6" s="131"/>
      <c r="L6" s="131"/>
      <c r="M6" s="131"/>
      <c r="N6" s="131"/>
      <c r="O6" s="131"/>
      <c r="P6" s="131"/>
      <c r="Q6" s="131"/>
      <c r="R6" s="9"/>
      <c r="S6" s="9"/>
      <c r="T6" s="9"/>
      <c r="U6" s="9"/>
      <c r="V6" s="9"/>
      <c r="W6" s="9"/>
      <c r="X6" s="152"/>
      <c r="Y6" s="9"/>
      <c r="AA6" s="190"/>
      <c r="AF6" s="197"/>
      <c r="AG6" s="196"/>
      <c r="AH6" s="201"/>
    </row>
    <row r="7" spans="1:41" ht="15.75" customHeight="1" x14ac:dyDescent="0.15">
      <c r="A7" s="152"/>
      <c r="B7" s="152"/>
      <c r="C7" s="306"/>
      <c r="D7" s="152"/>
      <c r="E7" s="152"/>
      <c r="F7" s="152"/>
      <c r="G7" s="152"/>
      <c r="H7" s="152"/>
      <c r="I7" s="152"/>
      <c r="J7" s="152"/>
      <c r="K7" s="152"/>
      <c r="L7" s="152"/>
      <c r="M7" s="152"/>
      <c r="N7" s="152"/>
      <c r="O7" s="152"/>
      <c r="P7" s="152"/>
      <c r="Q7" s="152"/>
      <c r="R7" s="571" t="str">
        <f>J5</f>
        <v>（ 平成　　年　　月 ）</v>
      </c>
      <c r="S7" s="570"/>
      <c r="T7" s="570"/>
      <c r="U7" s="570"/>
      <c r="V7" s="570"/>
      <c r="W7" s="152"/>
      <c r="X7" s="152"/>
      <c r="Y7" s="17"/>
      <c r="AA7" s="17"/>
      <c r="AD7" s="197"/>
      <c r="AE7" s="197"/>
      <c r="AF7" s="17"/>
      <c r="AG7" s="226"/>
      <c r="AK7" s="202"/>
      <c r="AM7" s="202"/>
    </row>
    <row r="8" spans="1:41" ht="14.25" customHeight="1" x14ac:dyDescent="0.15">
      <c r="A8" s="861" t="s">
        <v>291</v>
      </c>
      <c r="B8" s="862"/>
      <c r="C8" s="867" t="s">
        <v>329</v>
      </c>
      <c r="D8" s="563"/>
      <c r="E8" s="771" t="s">
        <v>186</v>
      </c>
      <c r="F8" s="563"/>
      <c r="G8" s="773" t="s">
        <v>187</v>
      </c>
      <c r="H8" s="774"/>
      <c r="I8" s="563"/>
      <c r="J8" s="771" t="s">
        <v>186</v>
      </c>
      <c r="K8" s="563"/>
      <c r="L8" s="773" t="s">
        <v>188</v>
      </c>
      <c r="M8" s="777"/>
      <c r="N8" s="768" t="s">
        <v>189</v>
      </c>
      <c r="O8" s="564"/>
      <c r="P8" s="568">
        <f>IF(OR(A8="",D8="",I8=""),0,FLOOR(IF(I8&lt;D8,TIME(I8,K8,1)+1,TIME(I8,K8,1))-TIME(D8,F8,0)-TIME(0,O8,0),"0:15"))</f>
        <v>0</v>
      </c>
      <c r="Q8" s="779" t="s">
        <v>290</v>
      </c>
      <c r="R8" s="774"/>
      <c r="S8" s="554"/>
      <c r="T8" s="924" t="s">
        <v>135</v>
      </c>
      <c r="U8" s="760" t="s">
        <v>328</v>
      </c>
      <c r="V8" s="774"/>
      <c r="W8" s="785"/>
      <c r="X8" s="786"/>
      <c r="Y8" s="17"/>
      <c r="AA8" s="17"/>
      <c r="AD8" s="197"/>
      <c r="AE8" s="197"/>
      <c r="AF8" s="17"/>
      <c r="AG8" s="226"/>
    </row>
    <row r="9" spans="1:41" ht="14.25" customHeight="1" x14ac:dyDescent="0.15">
      <c r="A9" s="863"/>
      <c r="B9" s="864"/>
      <c r="C9" s="923"/>
      <c r="D9" s="565"/>
      <c r="E9" s="772"/>
      <c r="F9" s="565"/>
      <c r="G9" s="775"/>
      <c r="H9" s="776"/>
      <c r="I9" s="565"/>
      <c r="J9" s="772"/>
      <c r="K9" s="565"/>
      <c r="L9" s="775"/>
      <c r="M9" s="778"/>
      <c r="N9" s="769"/>
      <c r="O9" s="566"/>
      <c r="P9" s="569">
        <f>IF(OR(A8="",D9="",I9=""),0,FLOOR(IF(I9&lt;D9,TIME(I9,K9,1)+1,TIME(I9,K9,1))-TIME(D9,F9,0)-TIME(0,O9,0),"0:15"))</f>
        <v>0</v>
      </c>
      <c r="Q9" s="762"/>
      <c r="R9" s="776"/>
      <c r="S9" s="553"/>
      <c r="T9" s="925"/>
      <c r="U9" s="762"/>
      <c r="V9" s="776"/>
      <c r="W9" s="766"/>
      <c r="X9" s="767"/>
      <c r="Y9" s="17"/>
      <c r="AA9" s="17"/>
      <c r="AD9" s="197"/>
      <c r="AE9" s="197"/>
      <c r="AF9" s="17"/>
      <c r="AG9" s="226"/>
    </row>
    <row r="10" spans="1:41" ht="20.25" customHeight="1" x14ac:dyDescent="0.15">
      <c r="A10" s="863"/>
      <c r="B10" s="864"/>
      <c r="C10" s="905" t="s">
        <v>330</v>
      </c>
      <c r="D10" s="896"/>
      <c r="E10" s="897"/>
      <c r="F10" s="897"/>
      <c r="G10" s="897"/>
      <c r="H10" s="897"/>
      <c r="I10" s="897"/>
      <c r="J10" s="897"/>
      <c r="K10" s="897"/>
      <c r="L10" s="897"/>
      <c r="M10" s="897"/>
      <c r="N10" s="897"/>
      <c r="O10" s="897"/>
      <c r="P10" s="897"/>
      <c r="Q10" s="897"/>
      <c r="R10" s="897"/>
      <c r="S10" s="897"/>
      <c r="T10" s="897"/>
      <c r="U10" s="897"/>
      <c r="V10" s="897"/>
      <c r="W10" s="897"/>
      <c r="X10" s="898"/>
      <c r="Y10" s="17"/>
      <c r="AA10" s="17"/>
      <c r="AB10" s="191"/>
      <c r="AC10" s="204"/>
      <c r="AD10" s="205"/>
      <c r="AE10" s="206"/>
      <c r="AF10" s="203"/>
      <c r="AG10" s="226"/>
      <c r="AK10" s="207"/>
      <c r="AL10" s="208"/>
      <c r="AM10" s="207"/>
      <c r="AO10" s="209"/>
    </row>
    <row r="11" spans="1:41" ht="20.25" customHeight="1" x14ac:dyDescent="0.15">
      <c r="A11" s="863"/>
      <c r="B11" s="864"/>
      <c r="C11" s="906"/>
      <c r="D11" s="899"/>
      <c r="E11" s="900"/>
      <c r="F11" s="900"/>
      <c r="G11" s="900"/>
      <c r="H11" s="900"/>
      <c r="I11" s="900"/>
      <c r="J11" s="900"/>
      <c r="K11" s="900"/>
      <c r="L11" s="900"/>
      <c r="M11" s="900"/>
      <c r="N11" s="900"/>
      <c r="O11" s="900"/>
      <c r="P11" s="900"/>
      <c r="Q11" s="900"/>
      <c r="R11" s="900"/>
      <c r="S11" s="900"/>
      <c r="T11" s="900"/>
      <c r="U11" s="900"/>
      <c r="V11" s="900"/>
      <c r="W11" s="900"/>
      <c r="X11" s="901"/>
      <c r="Y11" s="17"/>
      <c r="AA11" s="17"/>
      <c r="AB11" s="191"/>
      <c r="AC11" s="204"/>
      <c r="AD11" s="205"/>
      <c r="AE11" s="206"/>
      <c r="AF11" s="203"/>
      <c r="AG11" s="17"/>
      <c r="AK11" s="207"/>
      <c r="AL11" s="210"/>
      <c r="AM11" s="207"/>
      <c r="AO11" s="209"/>
    </row>
    <row r="12" spans="1:41" ht="20.25" customHeight="1" x14ac:dyDescent="0.15">
      <c r="A12" s="865"/>
      <c r="B12" s="866"/>
      <c r="C12" s="907"/>
      <c r="D12" s="902"/>
      <c r="E12" s="903"/>
      <c r="F12" s="903"/>
      <c r="G12" s="903"/>
      <c r="H12" s="903"/>
      <c r="I12" s="903"/>
      <c r="J12" s="903"/>
      <c r="K12" s="903"/>
      <c r="L12" s="903"/>
      <c r="M12" s="903"/>
      <c r="N12" s="903"/>
      <c r="O12" s="903"/>
      <c r="P12" s="903"/>
      <c r="Q12" s="903"/>
      <c r="R12" s="903"/>
      <c r="S12" s="903"/>
      <c r="T12" s="903"/>
      <c r="U12" s="903"/>
      <c r="V12" s="903"/>
      <c r="W12" s="903"/>
      <c r="X12" s="904"/>
      <c r="Y12" s="17"/>
      <c r="AA12" s="17"/>
      <c r="AB12" s="191"/>
      <c r="AC12" s="204"/>
      <c r="AD12" s="205"/>
      <c r="AE12" s="206"/>
      <c r="AF12" s="203"/>
      <c r="AG12" s="17"/>
      <c r="AK12" s="207"/>
      <c r="AL12" s="210"/>
      <c r="AM12" s="207"/>
      <c r="AO12" s="209"/>
    </row>
    <row r="13" spans="1:41" ht="14.25" customHeight="1" x14ac:dyDescent="0.15">
      <c r="A13" s="861" t="s">
        <v>292</v>
      </c>
      <c r="B13" s="862"/>
      <c r="C13" s="867" t="s">
        <v>329</v>
      </c>
      <c r="D13" s="563"/>
      <c r="E13" s="771" t="s">
        <v>186</v>
      </c>
      <c r="F13" s="563"/>
      <c r="G13" s="773" t="s">
        <v>187</v>
      </c>
      <c r="H13" s="774"/>
      <c r="I13" s="563"/>
      <c r="J13" s="771" t="s">
        <v>186</v>
      </c>
      <c r="K13" s="563"/>
      <c r="L13" s="773" t="s">
        <v>188</v>
      </c>
      <c r="M13" s="777"/>
      <c r="N13" s="768" t="s">
        <v>189</v>
      </c>
      <c r="O13" s="564"/>
      <c r="P13" s="568">
        <f>IF(OR(A13="",D13="",I13=""),0,FLOOR(IF(I13&lt;D13,TIME(I13,K13,1)+1,TIME(I13,K13,1))-TIME(D13,F13,0)-TIME(0,O13,0),"0:15"))</f>
        <v>0</v>
      </c>
      <c r="Q13" s="779" t="s">
        <v>290</v>
      </c>
      <c r="R13" s="774"/>
      <c r="S13" s="554"/>
      <c r="T13" s="924" t="s">
        <v>135</v>
      </c>
      <c r="U13" s="760" t="s">
        <v>328</v>
      </c>
      <c r="V13" s="774"/>
      <c r="W13" s="785"/>
      <c r="X13" s="786"/>
      <c r="Y13" s="17"/>
      <c r="AA13" s="17"/>
      <c r="AB13" s="191"/>
      <c r="AC13" s="204"/>
      <c r="AD13" s="205"/>
      <c r="AE13" s="206"/>
      <c r="AF13" s="203"/>
      <c r="AG13" s="17"/>
      <c r="AK13" s="207"/>
      <c r="AL13" s="210"/>
      <c r="AM13" s="207"/>
      <c r="AO13" s="209"/>
    </row>
    <row r="14" spans="1:41" ht="14.25" customHeight="1" x14ac:dyDescent="0.15">
      <c r="A14" s="863"/>
      <c r="B14" s="864"/>
      <c r="C14" s="923"/>
      <c r="D14" s="565"/>
      <c r="E14" s="772"/>
      <c r="F14" s="565"/>
      <c r="G14" s="775"/>
      <c r="H14" s="776"/>
      <c r="I14" s="565"/>
      <c r="J14" s="772"/>
      <c r="K14" s="565"/>
      <c r="L14" s="775"/>
      <c r="M14" s="778"/>
      <c r="N14" s="769"/>
      <c r="O14" s="566"/>
      <c r="P14" s="569">
        <f>IF(OR(A13="",D14="",I14=""),0,FLOOR(IF(I14&lt;D14,TIME(I14,K14,1)+1,TIME(I14,K14,1))-TIME(D14,F14,0)-TIME(0,O14,0),"0:15"))</f>
        <v>0</v>
      </c>
      <c r="Q14" s="762"/>
      <c r="R14" s="776"/>
      <c r="S14" s="553"/>
      <c r="T14" s="925"/>
      <c r="U14" s="762"/>
      <c r="V14" s="776"/>
      <c r="W14" s="766"/>
      <c r="X14" s="767"/>
      <c r="Y14" s="17"/>
      <c r="AA14" s="17"/>
      <c r="AB14" s="191"/>
      <c r="AC14" s="204"/>
      <c r="AD14" s="205"/>
      <c r="AE14" s="206"/>
      <c r="AF14" s="17"/>
      <c r="AG14" s="17"/>
      <c r="AK14" s="207"/>
      <c r="AL14" s="210"/>
      <c r="AM14" s="207"/>
      <c r="AO14" s="209"/>
    </row>
    <row r="15" spans="1:41" ht="20.25" customHeight="1" x14ac:dyDescent="0.15">
      <c r="A15" s="863"/>
      <c r="B15" s="864"/>
      <c r="C15" s="905" t="s">
        <v>330</v>
      </c>
      <c r="D15" s="896"/>
      <c r="E15" s="897"/>
      <c r="F15" s="897"/>
      <c r="G15" s="897"/>
      <c r="H15" s="897"/>
      <c r="I15" s="897"/>
      <c r="J15" s="897"/>
      <c r="K15" s="897"/>
      <c r="L15" s="897"/>
      <c r="M15" s="897"/>
      <c r="N15" s="897"/>
      <c r="O15" s="897"/>
      <c r="P15" s="897"/>
      <c r="Q15" s="897"/>
      <c r="R15" s="897"/>
      <c r="S15" s="897"/>
      <c r="T15" s="897"/>
      <c r="U15" s="897"/>
      <c r="V15" s="897"/>
      <c r="W15" s="897"/>
      <c r="X15" s="898"/>
      <c r="Y15" s="17"/>
      <c r="AA15" s="17"/>
      <c r="AD15" s="196"/>
      <c r="AE15" s="197"/>
      <c r="AF15" s="17"/>
      <c r="AG15" s="17"/>
    </row>
    <row r="16" spans="1:41" ht="20.25" customHeight="1" x14ac:dyDescent="0.15">
      <c r="A16" s="863"/>
      <c r="B16" s="864"/>
      <c r="C16" s="906"/>
      <c r="D16" s="899"/>
      <c r="E16" s="900"/>
      <c r="F16" s="900"/>
      <c r="G16" s="900"/>
      <c r="H16" s="900"/>
      <c r="I16" s="900"/>
      <c r="J16" s="900"/>
      <c r="K16" s="900"/>
      <c r="L16" s="900"/>
      <c r="M16" s="900"/>
      <c r="N16" s="900"/>
      <c r="O16" s="900"/>
      <c r="P16" s="900"/>
      <c r="Q16" s="900"/>
      <c r="R16" s="900"/>
      <c r="S16" s="900"/>
      <c r="T16" s="900"/>
      <c r="U16" s="900"/>
      <c r="V16" s="900"/>
      <c r="W16" s="900"/>
      <c r="X16" s="901"/>
      <c r="Y16" s="17"/>
      <c r="AA16" s="17"/>
      <c r="AD16" s="196"/>
      <c r="AE16" s="197"/>
      <c r="AF16" s="17"/>
      <c r="AG16" s="17"/>
    </row>
    <row r="17" spans="1:33" ht="20.25" customHeight="1" x14ac:dyDescent="0.15">
      <c r="A17" s="865"/>
      <c r="B17" s="866"/>
      <c r="C17" s="907"/>
      <c r="D17" s="902"/>
      <c r="E17" s="903"/>
      <c r="F17" s="903"/>
      <c r="G17" s="903"/>
      <c r="H17" s="903"/>
      <c r="I17" s="903"/>
      <c r="J17" s="903"/>
      <c r="K17" s="903"/>
      <c r="L17" s="903"/>
      <c r="M17" s="903"/>
      <c r="N17" s="903"/>
      <c r="O17" s="903"/>
      <c r="P17" s="903"/>
      <c r="Q17" s="903"/>
      <c r="R17" s="903"/>
      <c r="S17" s="903"/>
      <c r="T17" s="903"/>
      <c r="U17" s="903"/>
      <c r="V17" s="903"/>
      <c r="W17" s="903"/>
      <c r="X17" s="904"/>
      <c r="Y17" s="17"/>
      <c r="AA17" s="17"/>
      <c r="AD17" s="196"/>
      <c r="AE17" s="197"/>
      <c r="AF17" s="17"/>
      <c r="AG17" s="17"/>
    </row>
    <row r="18" spans="1:33" ht="14.25" customHeight="1" x14ac:dyDescent="0.15">
      <c r="A18" s="861" t="s">
        <v>293</v>
      </c>
      <c r="B18" s="862"/>
      <c r="C18" s="867" t="s">
        <v>329</v>
      </c>
      <c r="D18" s="563"/>
      <c r="E18" s="771" t="s">
        <v>186</v>
      </c>
      <c r="F18" s="563"/>
      <c r="G18" s="773" t="s">
        <v>187</v>
      </c>
      <c r="H18" s="774"/>
      <c r="I18" s="563"/>
      <c r="J18" s="771" t="s">
        <v>186</v>
      </c>
      <c r="K18" s="563"/>
      <c r="L18" s="773" t="s">
        <v>188</v>
      </c>
      <c r="M18" s="777"/>
      <c r="N18" s="768" t="s">
        <v>189</v>
      </c>
      <c r="O18" s="564"/>
      <c r="P18" s="568">
        <f>IF(OR(A18="",D18="",I18=""),0,FLOOR(IF(I18&lt;D18,TIME(I18,K18,1)+1,TIME(I18,K18,1))-TIME(D18,F18,0)-TIME(0,O18,0),"0:15"))</f>
        <v>0</v>
      </c>
      <c r="Q18" s="779" t="s">
        <v>290</v>
      </c>
      <c r="R18" s="774"/>
      <c r="S18" s="554"/>
      <c r="T18" s="924" t="s">
        <v>135</v>
      </c>
      <c r="U18" s="760" t="s">
        <v>328</v>
      </c>
      <c r="V18" s="774"/>
      <c r="W18" s="785"/>
      <c r="X18" s="786"/>
      <c r="Y18" s="17"/>
      <c r="AA18" s="17"/>
      <c r="AD18" s="196"/>
      <c r="AE18" s="197"/>
      <c r="AF18" s="17"/>
      <c r="AG18" s="17"/>
    </row>
    <row r="19" spans="1:33" ht="14.25" customHeight="1" x14ac:dyDescent="0.15">
      <c r="A19" s="863"/>
      <c r="B19" s="864"/>
      <c r="C19" s="923"/>
      <c r="D19" s="565"/>
      <c r="E19" s="772"/>
      <c r="F19" s="565"/>
      <c r="G19" s="775"/>
      <c r="H19" s="776"/>
      <c r="I19" s="565"/>
      <c r="J19" s="772"/>
      <c r="K19" s="565"/>
      <c r="L19" s="775"/>
      <c r="M19" s="778"/>
      <c r="N19" s="769"/>
      <c r="O19" s="566"/>
      <c r="P19" s="569">
        <f>IF(OR(A18="",D19="",I19=""),0,FLOOR(IF(I19&lt;D19,TIME(I19,K19,1)+1,TIME(I19,K19,1))-TIME(D19,F19,0)-TIME(0,O19,0),"0:15"))</f>
        <v>0</v>
      </c>
      <c r="Q19" s="762"/>
      <c r="R19" s="776"/>
      <c r="S19" s="553"/>
      <c r="T19" s="925"/>
      <c r="U19" s="762"/>
      <c r="V19" s="776"/>
      <c r="W19" s="766"/>
      <c r="X19" s="767"/>
      <c r="Y19" s="17"/>
      <c r="AA19" s="17"/>
      <c r="AD19" s="196"/>
      <c r="AE19" s="197"/>
      <c r="AF19" s="17"/>
      <c r="AG19" s="17"/>
    </row>
    <row r="20" spans="1:33" ht="20.25" customHeight="1" x14ac:dyDescent="0.15">
      <c r="A20" s="863"/>
      <c r="B20" s="864"/>
      <c r="C20" s="905" t="s">
        <v>330</v>
      </c>
      <c r="D20" s="896"/>
      <c r="E20" s="897"/>
      <c r="F20" s="897"/>
      <c r="G20" s="897"/>
      <c r="H20" s="897"/>
      <c r="I20" s="897"/>
      <c r="J20" s="897"/>
      <c r="K20" s="897"/>
      <c r="L20" s="897"/>
      <c r="M20" s="897"/>
      <c r="N20" s="897"/>
      <c r="O20" s="897"/>
      <c r="P20" s="897"/>
      <c r="Q20" s="897"/>
      <c r="R20" s="897"/>
      <c r="S20" s="897"/>
      <c r="T20" s="897"/>
      <c r="U20" s="897"/>
      <c r="V20" s="897"/>
      <c r="W20" s="897"/>
      <c r="X20" s="898"/>
      <c r="Y20" s="17"/>
      <c r="AA20" s="17"/>
      <c r="AD20" s="196"/>
      <c r="AE20" s="197"/>
      <c r="AF20" s="17"/>
      <c r="AG20" s="17"/>
    </row>
    <row r="21" spans="1:33" ht="20.25" customHeight="1" x14ac:dyDescent="0.15">
      <c r="A21" s="863"/>
      <c r="B21" s="864"/>
      <c r="C21" s="906"/>
      <c r="D21" s="899"/>
      <c r="E21" s="900"/>
      <c r="F21" s="900"/>
      <c r="G21" s="900"/>
      <c r="H21" s="900"/>
      <c r="I21" s="900"/>
      <c r="J21" s="900"/>
      <c r="K21" s="900"/>
      <c r="L21" s="900"/>
      <c r="M21" s="900"/>
      <c r="N21" s="900"/>
      <c r="O21" s="900"/>
      <c r="P21" s="900"/>
      <c r="Q21" s="900"/>
      <c r="R21" s="900"/>
      <c r="S21" s="900"/>
      <c r="T21" s="900"/>
      <c r="U21" s="900"/>
      <c r="V21" s="900"/>
      <c r="W21" s="900"/>
      <c r="X21" s="901"/>
      <c r="Y21" s="17"/>
      <c r="AA21" s="17"/>
      <c r="AD21" s="196"/>
      <c r="AE21" s="197"/>
      <c r="AF21" s="17"/>
      <c r="AG21" s="17"/>
    </row>
    <row r="22" spans="1:33" ht="20.25" customHeight="1" x14ac:dyDescent="0.15">
      <c r="A22" s="865"/>
      <c r="B22" s="866"/>
      <c r="C22" s="907"/>
      <c r="D22" s="902"/>
      <c r="E22" s="903"/>
      <c r="F22" s="903"/>
      <c r="G22" s="903"/>
      <c r="H22" s="903"/>
      <c r="I22" s="903"/>
      <c r="J22" s="903"/>
      <c r="K22" s="903"/>
      <c r="L22" s="903"/>
      <c r="M22" s="903"/>
      <c r="N22" s="903"/>
      <c r="O22" s="903"/>
      <c r="P22" s="903"/>
      <c r="Q22" s="903"/>
      <c r="R22" s="903"/>
      <c r="S22" s="903"/>
      <c r="T22" s="903"/>
      <c r="U22" s="903"/>
      <c r="V22" s="903"/>
      <c r="W22" s="903"/>
      <c r="X22" s="904"/>
      <c r="Y22" s="17"/>
      <c r="AA22" s="17"/>
      <c r="AD22" s="196"/>
      <c r="AE22" s="197"/>
      <c r="AF22" s="17"/>
      <c r="AG22" s="17"/>
    </row>
    <row r="23" spans="1:33" ht="14.25" customHeight="1" x14ac:dyDescent="0.15">
      <c r="A23" s="861" t="s">
        <v>294</v>
      </c>
      <c r="B23" s="862"/>
      <c r="C23" s="867" t="s">
        <v>329</v>
      </c>
      <c r="D23" s="563"/>
      <c r="E23" s="771" t="s">
        <v>186</v>
      </c>
      <c r="F23" s="563"/>
      <c r="G23" s="773" t="s">
        <v>187</v>
      </c>
      <c r="H23" s="774"/>
      <c r="I23" s="563"/>
      <c r="J23" s="771" t="s">
        <v>186</v>
      </c>
      <c r="K23" s="563"/>
      <c r="L23" s="773" t="s">
        <v>188</v>
      </c>
      <c r="M23" s="777"/>
      <c r="N23" s="768" t="s">
        <v>189</v>
      </c>
      <c r="O23" s="564"/>
      <c r="P23" s="568">
        <f>IF(OR(A23="",D23="",I23=""),0,FLOOR(IF(I23&lt;D23,TIME(I23,K23,1)+1,TIME(I23,K23,1))-TIME(D23,F23,0)-TIME(0,O23,0),"0:15"))</f>
        <v>0</v>
      </c>
      <c r="Q23" s="779" t="s">
        <v>290</v>
      </c>
      <c r="R23" s="774"/>
      <c r="S23" s="554"/>
      <c r="T23" s="924" t="s">
        <v>135</v>
      </c>
      <c r="U23" s="760" t="s">
        <v>328</v>
      </c>
      <c r="V23" s="774"/>
      <c r="W23" s="785"/>
      <c r="X23" s="786"/>
      <c r="Y23" s="17"/>
      <c r="AA23" s="17"/>
      <c r="AD23" s="196"/>
      <c r="AE23" s="197"/>
      <c r="AF23" s="17"/>
      <c r="AG23" s="17"/>
    </row>
    <row r="24" spans="1:33" ht="14.25" customHeight="1" x14ac:dyDescent="0.15">
      <c r="A24" s="863"/>
      <c r="B24" s="864"/>
      <c r="C24" s="923"/>
      <c r="D24" s="565"/>
      <c r="E24" s="772"/>
      <c r="F24" s="565"/>
      <c r="G24" s="775"/>
      <c r="H24" s="776"/>
      <c r="I24" s="565"/>
      <c r="J24" s="772"/>
      <c r="K24" s="565"/>
      <c r="L24" s="775"/>
      <c r="M24" s="778"/>
      <c r="N24" s="769"/>
      <c r="O24" s="566"/>
      <c r="P24" s="569">
        <f>IF(OR(A23="",D24="",I24=""),0,FLOOR(IF(I24&lt;D24,TIME(I24,K24,1)+1,TIME(I24,K24,1))-TIME(D24,F24,0)-TIME(0,O24,0),"0:15"))</f>
        <v>0</v>
      </c>
      <c r="Q24" s="762"/>
      <c r="R24" s="776"/>
      <c r="S24" s="553"/>
      <c r="T24" s="925"/>
      <c r="U24" s="762"/>
      <c r="V24" s="776"/>
      <c r="W24" s="766"/>
      <c r="X24" s="767"/>
      <c r="Y24" s="17"/>
      <c r="AA24" s="17"/>
      <c r="AD24" s="196"/>
      <c r="AE24" s="197"/>
      <c r="AF24" s="17"/>
      <c r="AG24" s="17"/>
    </row>
    <row r="25" spans="1:33" ht="20.25" customHeight="1" x14ac:dyDescent="0.15">
      <c r="A25" s="863"/>
      <c r="B25" s="864"/>
      <c r="C25" s="905" t="s">
        <v>330</v>
      </c>
      <c r="D25" s="896"/>
      <c r="E25" s="897"/>
      <c r="F25" s="897"/>
      <c r="G25" s="897"/>
      <c r="H25" s="897"/>
      <c r="I25" s="897"/>
      <c r="J25" s="897"/>
      <c r="K25" s="897"/>
      <c r="L25" s="897"/>
      <c r="M25" s="897"/>
      <c r="N25" s="897"/>
      <c r="O25" s="897"/>
      <c r="P25" s="897"/>
      <c r="Q25" s="897"/>
      <c r="R25" s="897"/>
      <c r="S25" s="897"/>
      <c r="T25" s="897"/>
      <c r="U25" s="897"/>
      <c r="V25" s="897"/>
      <c r="W25" s="897"/>
      <c r="X25" s="898"/>
      <c r="Y25" s="17"/>
      <c r="AA25" s="17"/>
      <c r="AD25" s="196"/>
      <c r="AE25" s="197"/>
      <c r="AF25" s="17"/>
      <c r="AG25" s="17"/>
    </row>
    <row r="26" spans="1:33" ht="20.25" customHeight="1" x14ac:dyDescent="0.15">
      <c r="A26" s="863"/>
      <c r="B26" s="864"/>
      <c r="C26" s="906"/>
      <c r="D26" s="899"/>
      <c r="E26" s="900"/>
      <c r="F26" s="900"/>
      <c r="G26" s="900"/>
      <c r="H26" s="900"/>
      <c r="I26" s="900"/>
      <c r="J26" s="900"/>
      <c r="K26" s="900"/>
      <c r="L26" s="900"/>
      <c r="M26" s="900"/>
      <c r="N26" s="900"/>
      <c r="O26" s="900"/>
      <c r="P26" s="900"/>
      <c r="Q26" s="900"/>
      <c r="R26" s="900"/>
      <c r="S26" s="900"/>
      <c r="T26" s="900"/>
      <c r="U26" s="900"/>
      <c r="V26" s="900"/>
      <c r="W26" s="900"/>
      <c r="X26" s="901"/>
      <c r="Y26" s="17"/>
      <c r="AA26" s="17"/>
      <c r="AD26" s="196"/>
      <c r="AE26" s="197"/>
      <c r="AF26" s="17"/>
      <c r="AG26" s="17"/>
    </row>
    <row r="27" spans="1:33" ht="20.25" customHeight="1" x14ac:dyDescent="0.15">
      <c r="A27" s="865"/>
      <c r="B27" s="866"/>
      <c r="C27" s="907"/>
      <c r="D27" s="902"/>
      <c r="E27" s="903"/>
      <c r="F27" s="903"/>
      <c r="G27" s="903"/>
      <c r="H27" s="903"/>
      <c r="I27" s="903"/>
      <c r="J27" s="903"/>
      <c r="K27" s="903"/>
      <c r="L27" s="903"/>
      <c r="M27" s="903"/>
      <c r="N27" s="903"/>
      <c r="O27" s="903"/>
      <c r="P27" s="903"/>
      <c r="Q27" s="903"/>
      <c r="R27" s="903"/>
      <c r="S27" s="903"/>
      <c r="T27" s="903"/>
      <c r="U27" s="903"/>
      <c r="V27" s="903"/>
      <c r="W27" s="903"/>
      <c r="X27" s="904"/>
      <c r="Y27" s="17"/>
      <c r="AA27" s="17"/>
      <c r="AD27" s="196"/>
      <c r="AE27" s="197"/>
      <c r="AF27" s="17"/>
      <c r="AG27" s="17"/>
    </row>
    <row r="28" spans="1:33" ht="14.25" customHeight="1" x14ac:dyDescent="0.15">
      <c r="A28" s="861" t="s">
        <v>295</v>
      </c>
      <c r="B28" s="862"/>
      <c r="C28" s="867" t="s">
        <v>329</v>
      </c>
      <c r="D28" s="563"/>
      <c r="E28" s="771" t="s">
        <v>186</v>
      </c>
      <c r="F28" s="563"/>
      <c r="G28" s="773" t="s">
        <v>187</v>
      </c>
      <c r="H28" s="774"/>
      <c r="I28" s="563"/>
      <c r="J28" s="771" t="s">
        <v>186</v>
      </c>
      <c r="K28" s="563"/>
      <c r="L28" s="773" t="s">
        <v>188</v>
      </c>
      <c r="M28" s="777"/>
      <c r="N28" s="768" t="s">
        <v>189</v>
      </c>
      <c r="O28" s="564"/>
      <c r="P28" s="568">
        <f>IF(OR(A28="",D28="",I28=""),0,FLOOR(IF(I28&lt;D28,TIME(I28,K28,1)+1,TIME(I28,K28,1))-TIME(D28,F28,0)-TIME(0,O28,0),"0:15"))</f>
        <v>0</v>
      </c>
      <c r="Q28" s="779" t="s">
        <v>290</v>
      </c>
      <c r="R28" s="774"/>
      <c r="S28" s="554"/>
      <c r="T28" s="924" t="s">
        <v>135</v>
      </c>
      <c r="U28" s="760" t="s">
        <v>328</v>
      </c>
      <c r="V28" s="774"/>
      <c r="W28" s="785"/>
      <c r="X28" s="786"/>
      <c r="Y28" s="17"/>
      <c r="AA28" s="17"/>
      <c r="AD28" s="196"/>
      <c r="AE28" s="197"/>
      <c r="AF28" s="17"/>
      <c r="AG28" s="17"/>
    </row>
    <row r="29" spans="1:33" ht="14.25" customHeight="1" x14ac:dyDescent="0.15">
      <c r="A29" s="863"/>
      <c r="B29" s="864"/>
      <c r="C29" s="923"/>
      <c r="D29" s="565"/>
      <c r="E29" s="772"/>
      <c r="F29" s="565"/>
      <c r="G29" s="775"/>
      <c r="H29" s="776"/>
      <c r="I29" s="565"/>
      <c r="J29" s="772"/>
      <c r="K29" s="565"/>
      <c r="L29" s="775"/>
      <c r="M29" s="778"/>
      <c r="N29" s="769"/>
      <c r="O29" s="566"/>
      <c r="P29" s="569">
        <f>IF(OR(A28="",D29="",I29=""),0,FLOOR(IF(I29&lt;D29,TIME(I29,K29,1)+1,TIME(I29,K29,1))-TIME(D29,F29,0)-TIME(0,O29,0),"0:15"))</f>
        <v>0</v>
      </c>
      <c r="Q29" s="762"/>
      <c r="R29" s="776"/>
      <c r="S29" s="553"/>
      <c r="T29" s="925"/>
      <c r="U29" s="762"/>
      <c r="V29" s="776"/>
      <c r="W29" s="766"/>
      <c r="X29" s="767"/>
      <c r="Y29" s="17"/>
      <c r="AA29" s="17"/>
      <c r="AD29" s="196"/>
      <c r="AE29" s="197"/>
      <c r="AF29" s="17"/>
      <c r="AG29" s="17"/>
    </row>
    <row r="30" spans="1:33" ht="20.25" customHeight="1" x14ac:dyDescent="0.15">
      <c r="A30" s="863"/>
      <c r="B30" s="864"/>
      <c r="C30" s="905" t="s">
        <v>330</v>
      </c>
      <c r="D30" s="896"/>
      <c r="E30" s="897"/>
      <c r="F30" s="897"/>
      <c r="G30" s="897"/>
      <c r="H30" s="897"/>
      <c r="I30" s="897"/>
      <c r="J30" s="897"/>
      <c r="K30" s="897"/>
      <c r="L30" s="897"/>
      <c r="M30" s="897"/>
      <c r="N30" s="897"/>
      <c r="O30" s="897"/>
      <c r="P30" s="897"/>
      <c r="Q30" s="897"/>
      <c r="R30" s="897"/>
      <c r="S30" s="897"/>
      <c r="T30" s="897"/>
      <c r="U30" s="897"/>
      <c r="V30" s="897"/>
      <c r="W30" s="897"/>
      <c r="X30" s="898"/>
      <c r="Y30" s="17"/>
      <c r="AA30" s="17"/>
      <c r="AD30" s="196"/>
      <c r="AE30" s="197"/>
      <c r="AF30" s="17"/>
      <c r="AG30" s="17"/>
    </row>
    <row r="31" spans="1:33" ht="20.25" customHeight="1" x14ac:dyDescent="0.15">
      <c r="A31" s="863"/>
      <c r="B31" s="864"/>
      <c r="C31" s="906"/>
      <c r="D31" s="899"/>
      <c r="E31" s="900"/>
      <c r="F31" s="900"/>
      <c r="G31" s="900"/>
      <c r="H31" s="900"/>
      <c r="I31" s="900"/>
      <c r="J31" s="900"/>
      <c r="K31" s="900"/>
      <c r="L31" s="900"/>
      <c r="M31" s="900"/>
      <c r="N31" s="900"/>
      <c r="O31" s="900"/>
      <c r="P31" s="900"/>
      <c r="Q31" s="900"/>
      <c r="R31" s="900"/>
      <c r="S31" s="900"/>
      <c r="T31" s="900"/>
      <c r="U31" s="900"/>
      <c r="V31" s="900"/>
      <c r="W31" s="900"/>
      <c r="X31" s="901"/>
      <c r="Y31" s="17"/>
      <c r="AA31" s="17"/>
      <c r="AD31" s="196"/>
      <c r="AE31" s="211"/>
      <c r="AF31" s="192"/>
      <c r="AG31" s="17"/>
    </row>
    <row r="32" spans="1:33" ht="20.25" customHeight="1" x14ac:dyDescent="0.15">
      <c r="A32" s="865"/>
      <c r="B32" s="866"/>
      <c r="C32" s="907"/>
      <c r="D32" s="902"/>
      <c r="E32" s="903"/>
      <c r="F32" s="903"/>
      <c r="G32" s="903"/>
      <c r="H32" s="903"/>
      <c r="I32" s="903"/>
      <c r="J32" s="903"/>
      <c r="K32" s="903"/>
      <c r="L32" s="903"/>
      <c r="M32" s="903"/>
      <c r="N32" s="903"/>
      <c r="O32" s="903"/>
      <c r="P32" s="903"/>
      <c r="Q32" s="903"/>
      <c r="R32" s="903"/>
      <c r="S32" s="903"/>
      <c r="T32" s="903"/>
      <c r="U32" s="903"/>
      <c r="V32" s="903"/>
      <c r="W32" s="903"/>
      <c r="X32" s="904"/>
      <c r="Y32" s="17"/>
      <c r="AA32" s="17"/>
      <c r="AD32" s="196"/>
      <c r="AE32" s="211"/>
      <c r="AF32" s="192"/>
      <c r="AG32" s="17"/>
    </row>
    <row r="33" spans="1:41" ht="14.25" customHeight="1" x14ac:dyDescent="0.15">
      <c r="A33" s="861" t="s">
        <v>296</v>
      </c>
      <c r="B33" s="862"/>
      <c r="C33" s="867" t="s">
        <v>329</v>
      </c>
      <c r="D33" s="563"/>
      <c r="E33" s="771" t="s">
        <v>186</v>
      </c>
      <c r="F33" s="563"/>
      <c r="G33" s="773" t="s">
        <v>187</v>
      </c>
      <c r="H33" s="774"/>
      <c r="I33" s="563"/>
      <c r="J33" s="771" t="s">
        <v>186</v>
      </c>
      <c r="K33" s="563"/>
      <c r="L33" s="773" t="s">
        <v>188</v>
      </c>
      <c r="M33" s="777"/>
      <c r="N33" s="768" t="s">
        <v>189</v>
      </c>
      <c r="O33" s="564"/>
      <c r="P33" s="568">
        <f>IF(OR(A33="",D33="",I33=""),0,FLOOR(IF(I33&lt;D33,TIME(I33,K33,1)+1,TIME(I33,K33,1))-TIME(D33,F33,0)-TIME(0,O33,0),"0:15"))</f>
        <v>0</v>
      </c>
      <c r="Q33" s="779" t="s">
        <v>290</v>
      </c>
      <c r="R33" s="774"/>
      <c r="S33" s="554"/>
      <c r="T33" s="924" t="s">
        <v>135</v>
      </c>
      <c r="U33" s="760" t="s">
        <v>328</v>
      </c>
      <c r="V33" s="774"/>
      <c r="W33" s="785"/>
      <c r="X33" s="786"/>
      <c r="Y33" s="17"/>
      <c r="AA33" s="17"/>
      <c r="AD33" s="196"/>
      <c r="AE33" s="211"/>
      <c r="AF33" s="192"/>
      <c r="AG33" s="17"/>
    </row>
    <row r="34" spans="1:41" ht="14.25" customHeight="1" x14ac:dyDescent="0.15">
      <c r="A34" s="863"/>
      <c r="B34" s="864"/>
      <c r="C34" s="923"/>
      <c r="D34" s="565"/>
      <c r="E34" s="772"/>
      <c r="F34" s="565"/>
      <c r="G34" s="775"/>
      <c r="H34" s="776"/>
      <c r="I34" s="565"/>
      <c r="J34" s="772"/>
      <c r="K34" s="565"/>
      <c r="L34" s="775"/>
      <c r="M34" s="778"/>
      <c r="N34" s="769"/>
      <c r="O34" s="566"/>
      <c r="P34" s="569">
        <f>IF(OR(A33="",D34="",I34=""),0,FLOOR(IF(I34&lt;D34,TIME(I34,K34,1)+1,TIME(I34,K34,1))-TIME(D34,F34,0)-TIME(0,O34,0),"0:15"))</f>
        <v>0</v>
      </c>
      <c r="Q34" s="762"/>
      <c r="R34" s="776"/>
      <c r="S34" s="553"/>
      <c r="T34" s="925"/>
      <c r="U34" s="762"/>
      <c r="V34" s="776"/>
      <c r="W34" s="766"/>
      <c r="X34" s="767"/>
      <c r="Y34" s="17"/>
      <c r="AA34" s="17"/>
      <c r="AD34" s="196"/>
      <c r="AE34" s="211"/>
      <c r="AF34" s="192"/>
      <c r="AG34" s="17"/>
    </row>
    <row r="35" spans="1:41" ht="20.25" customHeight="1" x14ac:dyDescent="0.15">
      <c r="A35" s="863"/>
      <c r="B35" s="864"/>
      <c r="C35" s="905" t="s">
        <v>330</v>
      </c>
      <c r="D35" s="896"/>
      <c r="E35" s="897"/>
      <c r="F35" s="897"/>
      <c r="G35" s="897"/>
      <c r="H35" s="897"/>
      <c r="I35" s="897"/>
      <c r="J35" s="897"/>
      <c r="K35" s="897"/>
      <c r="L35" s="897"/>
      <c r="M35" s="897"/>
      <c r="N35" s="897"/>
      <c r="O35" s="897"/>
      <c r="P35" s="897"/>
      <c r="Q35" s="897"/>
      <c r="R35" s="897"/>
      <c r="S35" s="897"/>
      <c r="T35" s="897"/>
      <c r="U35" s="897"/>
      <c r="V35" s="897"/>
      <c r="W35" s="897"/>
      <c r="X35" s="898"/>
      <c r="Y35" s="17"/>
      <c r="Z35" s="274"/>
      <c r="AA35" s="192"/>
      <c r="AB35" s="192"/>
      <c r="AC35" s="192"/>
      <c r="AD35" s="212"/>
      <c r="AE35" s="213"/>
      <c r="AF35" s="192"/>
      <c r="AG35" s="17"/>
    </row>
    <row r="36" spans="1:41" ht="20.25" customHeight="1" x14ac:dyDescent="0.15">
      <c r="A36" s="863"/>
      <c r="B36" s="864"/>
      <c r="C36" s="906"/>
      <c r="D36" s="899"/>
      <c r="E36" s="900"/>
      <c r="F36" s="900"/>
      <c r="G36" s="900"/>
      <c r="H36" s="900"/>
      <c r="I36" s="900"/>
      <c r="J36" s="900"/>
      <c r="K36" s="900"/>
      <c r="L36" s="900"/>
      <c r="M36" s="900"/>
      <c r="N36" s="900"/>
      <c r="O36" s="900"/>
      <c r="P36" s="900"/>
      <c r="Q36" s="900"/>
      <c r="R36" s="900"/>
      <c r="S36" s="900"/>
      <c r="T36" s="900"/>
      <c r="U36" s="900"/>
      <c r="V36" s="900"/>
      <c r="W36" s="900"/>
      <c r="X36" s="901"/>
      <c r="Y36" s="17"/>
      <c r="AA36" s="17"/>
      <c r="AD36" s="196"/>
      <c r="AE36" s="211"/>
      <c r="AF36" s="192"/>
      <c r="AG36" s="17"/>
    </row>
    <row r="37" spans="1:41" ht="20.25" customHeight="1" x14ac:dyDescent="0.15">
      <c r="A37" s="865"/>
      <c r="B37" s="866"/>
      <c r="C37" s="907"/>
      <c r="D37" s="902"/>
      <c r="E37" s="903"/>
      <c r="F37" s="903"/>
      <c r="G37" s="903"/>
      <c r="H37" s="903"/>
      <c r="I37" s="903"/>
      <c r="J37" s="903"/>
      <c r="K37" s="903"/>
      <c r="L37" s="903"/>
      <c r="M37" s="903"/>
      <c r="N37" s="903"/>
      <c r="O37" s="903"/>
      <c r="P37" s="903"/>
      <c r="Q37" s="903"/>
      <c r="R37" s="903"/>
      <c r="S37" s="903"/>
      <c r="T37" s="903"/>
      <c r="U37" s="903"/>
      <c r="V37" s="903"/>
      <c r="W37" s="903"/>
      <c r="X37" s="904"/>
      <c r="Y37" s="17"/>
      <c r="AA37" s="17"/>
      <c r="AD37" s="196"/>
      <c r="AE37" s="211"/>
      <c r="AF37" s="192"/>
      <c r="AG37" s="17"/>
    </row>
    <row r="38" spans="1:41" ht="14.25" customHeight="1" x14ac:dyDescent="0.15">
      <c r="A38" s="861" t="s">
        <v>297</v>
      </c>
      <c r="B38" s="862"/>
      <c r="C38" s="867" t="s">
        <v>329</v>
      </c>
      <c r="D38" s="563"/>
      <c r="E38" s="771" t="s">
        <v>186</v>
      </c>
      <c r="F38" s="563"/>
      <c r="G38" s="773" t="s">
        <v>187</v>
      </c>
      <c r="H38" s="774"/>
      <c r="I38" s="563"/>
      <c r="J38" s="771" t="s">
        <v>186</v>
      </c>
      <c r="K38" s="563"/>
      <c r="L38" s="773" t="s">
        <v>188</v>
      </c>
      <c r="M38" s="777"/>
      <c r="N38" s="768" t="s">
        <v>189</v>
      </c>
      <c r="O38" s="564"/>
      <c r="P38" s="568">
        <f>IF(OR(A38="",D38="",I38=""),0,FLOOR(IF(I38&lt;D38,TIME(I38,K38,1)+1,TIME(I38,K38,1))-TIME(D38,F38,0)-TIME(0,O38,0),"0:15"))</f>
        <v>0</v>
      </c>
      <c r="Q38" s="779" t="s">
        <v>290</v>
      </c>
      <c r="R38" s="774"/>
      <c r="S38" s="554"/>
      <c r="T38" s="924" t="s">
        <v>135</v>
      </c>
      <c r="U38" s="760" t="s">
        <v>328</v>
      </c>
      <c r="V38" s="774"/>
      <c r="W38" s="785"/>
      <c r="X38" s="786"/>
      <c r="Y38" s="17"/>
      <c r="AA38" s="17"/>
      <c r="AD38" s="196"/>
      <c r="AE38" s="197"/>
      <c r="AF38" s="17"/>
      <c r="AG38" s="17"/>
    </row>
    <row r="39" spans="1:41" ht="14.25" customHeight="1" x14ac:dyDescent="0.15">
      <c r="A39" s="863"/>
      <c r="B39" s="864"/>
      <c r="C39" s="923"/>
      <c r="D39" s="565"/>
      <c r="E39" s="772"/>
      <c r="F39" s="565"/>
      <c r="G39" s="775"/>
      <c r="H39" s="776"/>
      <c r="I39" s="565"/>
      <c r="J39" s="772"/>
      <c r="K39" s="565"/>
      <c r="L39" s="775"/>
      <c r="M39" s="778"/>
      <c r="N39" s="769"/>
      <c r="O39" s="566"/>
      <c r="P39" s="569">
        <f>IF(OR(A38="",D39="",I39=""),0,FLOOR(IF(I39&lt;D39,TIME(I39,K39,1)+1,TIME(I39,K39,1))-TIME(D39,F39,0)-TIME(0,O39,0),"0:15"))</f>
        <v>0</v>
      </c>
      <c r="Q39" s="762"/>
      <c r="R39" s="776"/>
      <c r="S39" s="553"/>
      <c r="T39" s="925"/>
      <c r="U39" s="762"/>
      <c r="V39" s="776"/>
      <c r="W39" s="766"/>
      <c r="X39" s="767"/>
      <c r="Y39" s="17"/>
      <c r="AA39" s="17"/>
      <c r="AD39" s="196"/>
      <c r="AE39" s="197"/>
      <c r="AF39" s="17"/>
      <c r="AG39" s="17"/>
    </row>
    <row r="40" spans="1:41" ht="20.25" customHeight="1" x14ac:dyDescent="0.15">
      <c r="A40" s="863"/>
      <c r="B40" s="864"/>
      <c r="C40" s="905" t="s">
        <v>330</v>
      </c>
      <c r="D40" s="896"/>
      <c r="E40" s="897"/>
      <c r="F40" s="897"/>
      <c r="G40" s="897"/>
      <c r="H40" s="897"/>
      <c r="I40" s="897"/>
      <c r="J40" s="897"/>
      <c r="K40" s="897"/>
      <c r="L40" s="897"/>
      <c r="M40" s="897"/>
      <c r="N40" s="897"/>
      <c r="O40" s="897"/>
      <c r="P40" s="897"/>
      <c r="Q40" s="897"/>
      <c r="R40" s="897"/>
      <c r="S40" s="897"/>
      <c r="T40" s="897"/>
      <c r="U40" s="897"/>
      <c r="V40" s="897"/>
      <c r="W40" s="897"/>
      <c r="X40" s="898"/>
      <c r="Y40" s="17"/>
      <c r="AA40" s="17"/>
      <c r="AD40" s="196"/>
      <c r="AE40" s="197"/>
      <c r="AF40" s="17"/>
      <c r="AG40" s="17"/>
    </row>
    <row r="41" spans="1:41" ht="20.25" customHeight="1" x14ac:dyDescent="0.15">
      <c r="A41" s="863"/>
      <c r="B41" s="864"/>
      <c r="C41" s="906"/>
      <c r="D41" s="899"/>
      <c r="E41" s="900"/>
      <c r="F41" s="900"/>
      <c r="G41" s="900"/>
      <c r="H41" s="900"/>
      <c r="I41" s="900"/>
      <c r="J41" s="900"/>
      <c r="K41" s="900"/>
      <c r="L41" s="900"/>
      <c r="M41" s="900"/>
      <c r="N41" s="900"/>
      <c r="O41" s="900"/>
      <c r="P41" s="900"/>
      <c r="Q41" s="900"/>
      <c r="R41" s="900"/>
      <c r="S41" s="900"/>
      <c r="T41" s="900"/>
      <c r="U41" s="900"/>
      <c r="V41" s="900"/>
      <c r="W41" s="900"/>
      <c r="X41" s="901"/>
      <c r="Y41" s="17"/>
      <c r="AA41" s="17"/>
      <c r="AD41" s="196"/>
      <c r="AE41" s="197"/>
      <c r="AF41" s="17"/>
      <c r="AG41" s="17"/>
    </row>
    <row r="42" spans="1:41" ht="20.25" customHeight="1" x14ac:dyDescent="0.15">
      <c r="A42" s="865"/>
      <c r="B42" s="866"/>
      <c r="C42" s="907"/>
      <c r="D42" s="902"/>
      <c r="E42" s="903"/>
      <c r="F42" s="903"/>
      <c r="G42" s="903"/>
      <c r="H42" s="903"/>
      <c r="I42" s="903"/>
      <c r="J42" s="903"/>
      <c r="K42" s="903"/>
      <c r="L42" s="903"/>
      <c r="M42" s="903"/>
      <c r="N42" s="903"/>
      <c r="O42" s="903"/>
      <c r="P42" s="903"/>
      <c r="Q42" s="903"/>
      <c r="R42" s="903"/>
      <c r="S42" s="903"/>
      <c r="T42" s="903"/>
      <c r="U42" s="903"/>
      <c r="V42" s="903"/>
      <c r="W42" s="903"/>
      <c r="X42" s="904"/>
      <c r="Y42" s="17"/>
      <c r="AA42" s="17"/>
      <c r="AD42" s="196"/>
      <c r="AE42" s="197"/>
      <c r="AF42" s="17"/>
      <c r="AG42" s="17"/>
    </row>
    <row r="43" spans="1:41" ht="14.25" customHeight="1" x14ac:dyDescent="0.15">
      <c r="A43" s="861" t="s">
        <v>298</v>
      </c>
      <c r="B43" s="862"/>
      <c r="C43" s="867" t="s">
        <v>329</v>
      </c>
      <c r="D43" s="563"/>
      <c r="E43" s="771" t="s">
        <v>186</v>
      </c>
      <c r="F43" s="563"/>
      <c r="G43" s="773" t="s">
        <v>187</v>
      </c>
      <c r="H43" s="774"/>
      <c r="I43" s="563"/>
      <c r="J43" s="771" t="s">
        <v>186</v>
      </c>
      <c r="K43" s="563"/>
      <c r="L43" s="773" t="s">
        <v>188</v>
      </c>
      <c r="M43" s="777"/>
      <c r="N43" s="768" t="s">
        <v>189</v>
      </c>
      <c r="O43" s="564"/>
      <c r="P43" s="568">
        <f>IF(OR(A43="",D43="",I43=""),0,FLOOR(IF(I43&lt;D43,TIME(I43,K43,1)+1,TIME(I43,K43,1))-TIME(D43,F43,0)-TIME(0,O43,0),"0:15"))</f>
        <v>0</v>
      </c>
      <c r="Q43" s="779" t="s">
        <v>290</v>
      </c>
      <c r="R43" s="774"/>
      <c r="S43" s="554"/>
      <c r="T43" s="924" t="s">
        <v>135</v>
      </c>
      <c r="U43" s="760" t="s">
        <v>328</v>
      </c>
      <c r="V43" s="774"/>
      <c r="W43" s="785"/>
      <c r="X43" s="786"/>
      <c r="Y43" s="17"/>
      <c r="AA43" s="17"/>
      <c r="AD43" s="196"/>
      <c r="AE43" s="197"/>
      <c r="AF43" s="17"/>
      <c r="AG43" s="17"/>
    </row>
    <row r="44" spans="1:41" ht="14.25" customHeight="1" x14ac:dyDescent="0.15">
      <c r="A44" s="863"/>
      <c r="B44" s="864"/>
      <c r="C44" s="923"/>
      <c r="D44" s="565"/>
      <c r="E44" s="772"/>
      <c r="F44" s="565"/>
      <c r="G44" s="775"/>
      <c r="H44" s="776"/>
      <c r="I44" s="565"/>
      <c r="J44" s="772"/>
      <c r="K44" s="565"/>
      <c r="L44" s="775"/>
      <c r="M44" s="778"/>
      <c r="N44" s="769"/>
      <c r="O44" s="566"/>
      <c r="P44" s="569">
        <f>IF(OR(A43="",D44="",I44=""),0,FLOOR(IF(I44&lt;D44,TIME(I44,K44,1)+1,TIME(I44,K44,1))-TIME(D44,F44,0)-TIME(0,O44,0),"0:15"))</f>
        <v>0</v>
      </c>
      <c r="Q44" s="762"/>
      <c r="R44" s="776"/>
      <c r="S44" s="553"/>
      <c r="T44" s="925"/>
      <c r="U44" s="762"/>
      <c r="V44" s="776"/>
      <c r="W44" s="766"/>
      <c r="X44" s="767"/>
      <c r="Y44" s="17"/>
      <c r="AA44" s="17"/>
      <c r="AD44" s="196"/>
      <c r="AE44" s="197"/>
      <c r="AF44" s="17"/>
      <c r="AG44" s="17"/>
    </row>
    <row r="45" spans="1:41" ht="20.25" customHeight="1" x14ac:dyDescent="0.15">
      <c r="A45" s="863"/>
      <c r="B45" s="864"/>
      <c r="C45" s="905" t="s">
        <v>330</v>
      </c>
      <c r="D45" s="896"/>
      <c r="E45" s="897"/>
      <c r="F45" s="897"/>
      <c r="G45" s="897"/>
      <c r="H45" s="897"/>
      <c r="I45" s="897"/>
      <c r="J45" s="897"/>
      <c r="K45" s="897"/>
      <c r="L45" s="897"/>
      <c r="M45" s="897"/>
      <c r="N45" s="897"/>
      <c r="O45" s="897"/>
      <c r="P45" s="897"/>
      <c r="Q45" s="897"/>
      <c r="R45" s="897"/>
      <c r="S45" s="897"/>
      <c r="T45" s="897"/>
      <c r="U45" s="897"/>
      <c r="V45" s="897"/>
      <c r="W45" s="897"/>
      <c r="X45" s="898"/>
      <c r="Y45" s="17"/>
      <c r="AA45" s="17"/>
      <c r="AD45" s="196"/>
      <c r="AE45" s="215"/>
      <c r="AF45" s="17"/>
      <c r="AG45" s="17"/>
      <c r="AK45" s="207"/>
      <c r="AL45" s="216"/>
      <c r="AM45" s="209"/>
      <c r="AO45" s="209"/>
    </row>
    <row r="46" spans="1:41" ht="20.25" customHeight="1" x14ac:dyDescent="0.15">
      <c r="A46" s="863"/>
      <c r="B46" s="864"/>
      <c r="C46" s="906"/>
      <c r="D46" s="899"/>
      <c r="E46" s="900"/>
      <c r="F46" s="900"/>
      <c r="G46" s="900"/>
      <c r="H46" s="900"/>
      <c r="I46" s="900"/>
      <c r="J46" s="900"/>
      <c r="K46" s="900"/>
      <c r="L46" s="900"/>
      <c r="M46" s="900"/>
      <c r="N46" s="900"/>
      <c r="O46" s="900"/>
      <c r="P46" s="900"/>
      <c r="Q46" s="900"/>
      <c r="R46" s="900"/>
      <c r="S46" s="900"/>
      <c r="T46" s="900"/>
      <c r="U46" s="900"/>
      <c r="V46" s="900"/>
      <c r="W46" s="900"/>
      <c r="X46" s="901"/>
      <c r="Y46" s="17"/>
      <c r="AA46" s="17"/>
      <c r="AD46" s="196"/>
      <c r="AE46" s="215"/>
      <c r="AF46" s="17"/>
      <c r="AG46" s="17"/>
      <c r="AK46" s="207"/>
      <c r="AL46" s="216"/>
      <c r="AM46" s="209"/>
      <c r="AO46" s="209"/>
    </row>
    <row r="47" spans="1:41" ht="20.25" customHeight="1" x14ac:dyDescent="0.15">
      <c r="A47" s="865"/>
      <c r="B47" s="866"/>
      <c r="C47" s="907"/>
      <c r="D47" s="902"/>
      <c r="E47" s="903"/>
      <c r="F47" s="903"/>
      <c r="G47" s="903"/>
      <c r="H47" s="903"/>
      <c r="I47" s="903"/>
      <c r="J47" s="903"/>
      <c r="K47" s="903"/>
      <c r="L47" s="903"/>
      <c r="M47" s="903"/>
      <c r="N47" s="903"/>
      <c r="O47" s="903"/>
      <c r="P47" s="903"/>
      <c r="Q47" s="903"/>
      <c r="R47" s="903"/>
      <c r="S47" s="903"/>
      <c r="T47" s="903"/>
      <c r="U47" s="903"/>
      <c r="V47" s="903"/>
      <c r="W47" s="903"/>
      <c r="X47" s="904"/>
      <c r="Y47" s="17"/>
      <c r="AA47" s="17"/>
      <c r="AD47" s="196"/>
      <c r="AE47" s="215"/>
      <c r="AF47" s="17"/>
      <c r="AG47" s="17"/>
      <c r="AK47" s="207"/>
      <c r="AL47" s="216"/>
      <c r="AM47" s="209"/>
      <c r="AO47" s="209"/>
    </row>
    <row r="48" spans="1:41" ht="14.25" customHeight="1" x14ac:dyDescent="0.15">
      <c r="A48" s="861" t="s">
        <v>299</v>
      </c>
      <c r="B48" s="862"/>
      <c r="C48" s="867" t="s">
        <v>329</v>
      </c>
      <c r="D48" s="563"/>
      <c r="E48" s="771" t="s">
        <v>186</v>
      </c>
      <c r="F48" s="563"/>
      <c r="G48" s="773" t="s">
        <v>187</v>
      </c>
      <c r="H48" s="774"/>
      <c r="I48" s="563"/>
      <c r="J48" s="771" t="s">
        <v>186</v>
      </c>
      <c r="K48" s="563"/>
      <c r="L48" s="773" t="s">
        <v>188</v>
      </c>
      <c r="M48" s="777"/>
      <c r="N48" s="768" t="s">
        <v>189</v>
      </c>
      <c r="O48" s="564"/>
      <c r="P48" s="568">
        <f>IF(OR(A48="",D48="",I48=""),0,FLOOR(IF(I48&lt;D48,TIME(I48,K48,1)+1,TIME(I48,K48,1))-TIME(D48,F48,0)-TIME(0,O48,0),"0:15"))</f>
        <v>0</v>
      </c>
      <c r="Q48" s="779" t="s">
        <v>290</v>
      </c>
      <c r="R48" s="774"/>
      <c r="S48" s="554"/>
      <c r="T48" s="924" t="s">
        <v>135</v>
      </c>
      <c r="U48" s="760" t="s">
        <v>328</v>
      </c>
      <c r="V48" s="774"/>
      <c r="W48" s="785"/>
      <c r="X48" s="786"/>
      <c r="Y48" s="17"/>
      <c r="AA48" s="17"/>
      <c r="AD48" s="196"/>
      <c r="AE48" s="215"/>
      <c r="AF48" s="17"/>
      <c r="AG48" s="17"/>
      <c r="AK48" s="207"/>
      <c r="AL48" s="216"/>
    </row>
    <row r="49" spans="1:41" ht="14.25" customHeight="1" x14ac:dyDescent="0.15">
      <c r="A49" s="863"/>
      <c r="B49" s="864"/>
      <c r="C49" s="923"/>
      <c r="D49" s="565"/>
      <c r="E49" s="772"/>
      <c r="F49" s="565"/>
      <c r="G49" s="775"/>
      <c r="H49" s="776"/>
      <c r="I49" s="565"/>
      <c r="J49" s="772"/>
      <c r="K49" s="565"/>
      <c r="L49" s="775"/>
      <c r="M49" s="778"/>
      <c r="N49" s="769"/>
      <c r="O49" s="566"/>
      <c r="P49" s="569">
        <f>IF(OR(A48="",D49="",I49=""),0,FLOOR(IF(I49&lt;D49,TIME(I49,K49,1)+1,TIME(I49,K49,1))-TIME(D49,F49,0)-TIME(0,O49,0),"0:15"))</f>
        <v>0</v>
      </c>
      <c r="Q49" s="762"/>
      <c r="R49" s="776"/>
      <c r="S49" s="553"/>
      <c r="T49" s="925"/>
      <c r="U49" s="762"/>
      <c r="V49" s="776"/>
      <c r="W49" s="766"/>
      <c r="X49" s="767"/>
      <c r="Y49" s="17"/>
      <c r="AA49" s="17"/>
      <c r="AD49" s="196"/>
      <c r="AE49" s="215"/>
      <c r="AF49" s="17"/>
      <c r="AG49" s="17"/>
      <c r="AK49" s="207"/>
      <c r="AL49" s="216"/>
    </row>
    <row r="50" spans="1:41" ht="20.25" customHeight="1" x14ac:dyDescent="0.15">
      <c r="A50" s="863"/>
      <c r="B50" s="864"/>
      <c r="C50" s="905" t="s">
        <v>330</v>
      </c>
      <c r="D50" s="896"/>
      <c r="E50" s="897"/>
      <c r="F50" s="897"/>
      <c r="G50" s="897"/>
      <c r="H50" s="897"/>
      <c r="I50" s="897"/>
      <c r="J50" s="897"/>
      <c r="K50" s="897"/>
      <c r="L50" s="897"/>
      <c r="M50" s="897"/>
      <c r="N50" s="897"/>
      <c r="O50" s="897"/>
      <c r="P50" s="897"/>
      <c r="Q50" s="897"/>
      <c r="R50" s="897"/>
      <c r="S50" s="897"/>
      <c r="T50" s="897"/>
      <c r="U50" s="897"/>
      <c r="V50" s="897"/>
      <c r="W50" s="897"/>
      <c r="X50" s="898"/>
      <c r="Y50" s="17"/>
      <c r="AA50" s="17"/>
      <c r="AD50" s="196"/>
      <c r="AE50" s="197"/>
      <c r="AF50" s="17"/>
      <c r="AG50" s="17"/>
      <c r="AK50" s="217"/>
      <c r="AL50" s="218"/>
      <c r="AM50" s="209"/>
      <c r="AO50" s="209"/>
    </row>
    <row r="51" spans="1:41" ht="20.25" customHeight="1" x14ac:dyDescent="0.15">
      <c r="A51" s="863"/>
      <c r="B51" s="864"/>
      <c r="C51" s="906"/>
      <c r="D51" s="899"/>
      <c r="E51" s="900"/>
      <c r="F51" s="900"/>
      <c r="G51" s="900"/>
      <c r="H51" s="900"/>
      <c r="I51" s="900"/>
      <c r="J51" s="900"/>
      <c r="K51" s="900"/>
      <c r="L51" s="900"/>
      <c r="M51" s="900"/>
      <c r="N51" s="900"/>
      <c r="O51" s="900"/>
      <c r="P51" s="900"/>
      <c r="Q51" s="900"/>
      <c r="R51" s="900"/>
      <c r="S51" s="900"/>
      <c r="T51" s="900"/>
      <c r="U51" s="900"/>
      <c r="V51" s="900"/>
      <c r="W51" s="900"/>
      <c r="X51" s="901"/>
      <c r="Y51" s="17"/>
      <c r="AA51" s="17"/>
      <c r="AD51" s="196"/>
      <c r="AE51" s="197"/>
      <c r="AF51" s="17"/>
      <c r="AG51" s="17"/>
    </row>
    <row r="52" spans="1:41" ht="20.25" customHeight="1" x14ac:dyDescent="0.15">
      <c r="A52" s="865"/>
      <c r="B52" s="866"/>
      <c r="C52" s="907"/>
      <c r="D52" s="902"/>
      <c r="E52" s="903"/>
      <c r="F52" s="903"/>
      <c r="G52" s="903"/>
      <c r="H52" s="903"/>
      <c r="I52" s="903"/>
      <c r="J52" s="903"/>
      <c r="K52" s="903"/>
      <c r="L52" s="903"/>
      <c r="M52" s="903"/>
      <c r="N52" s="903"/>
      <c r="O52" s="903"/>
      <c r="P52" s="903"/>
      <c r="Q52" s="903"/>
      <c r="R52" s="903"/>
      <c r="S52" s="903"/>
      <c r="T52" s="903"/>
      <c r="U52" s="903"/>
      <c r="V52" s="903"/>
      <c r="W52" s="903"/>
      <c r="X52" s="904"/>
      <c r="Y52" s="17"/>
      <c r="AA52" s="17"/>
      <c r="AD52" s="196"/>
      <c r="AE52" s="197"/>
      <c r="AF52" s="17"/>
      <c r="AG52" s="17"/>
    </row>
    <row r="53" spans="1:41" ht="14.25" customHeight="1" x14ac:dyDescent="0.15">
      <c r="A53" s="861" t="s">
        <v>300</v>
      </c>
      <c r="B53" s="862"/>
      <c r="C53" s="867" t="s">
        <v>329</v>
      </c>
      <c r="D53" s="563"/>
      <c r="E53" s="771" t="s">
        <v>186</v>
      </c>
      <c r="F53" s="563"/>
      <c r="G53" s="773" t="s">
        <v>187</v>
      </c>
      <c r="H53" s="774"/>
      <c r="I53" s="563"/>
      <c r="J53" s="771" t="s">
        <v>186</v>
      </c>
      <c r="K53" s="563"/>
      <c r="L53" s="773" t="s">
        <v>188</v>
      </c>
      <c r="M53" s="777"/>
      <c r="N53" s="768" t="s">
        <v>189</v>
      </c>
      <c r="O53" s="564"/>
      <c r="P53" s="568">
        <f>IF(OR(A53="",D53="",I53=""),0,FLOOR(IF(I53&lt;D53,TIME(I53,K53,1)+1,TIME(I53,K53,1))-TIME(D53,F53,0)-TIME(0,O53,0),"0:15"))</f>
        <v>0</v>
      </c>
      <c r="Q53" s="779" t="s">
        <v>290</v>
      </c>
      <c r="R53" s="774"/>
      <c r="S53" s="554"/>
      <c r="T53" s="924" t="s">
        <v>135</v>
      </c>
      <c r="U53" s="760" t="s">
        <v>328</v>
      </c>
      <c r="V53" s="774"/>
      <c r="W53" s="785"/>
      <c r="X53" s="786"/>
      <c r="Y53" s="17"/>
      <c r="AA53" s="17"/>
      <c r="AD53" s="196"/>
      <c r="AE53" s="197"/>
      <c r="AF53" s="17"/>
      <c r="AG53" s="17"/>
    </row>
    <row r="54" spans="1:41" ht="14.25" customHeight="1" x14ac:dyDescent="0.15">
      <c r="A54" s="863"/>
      <c r="B54" s="864"/>
      <c r="C54" s="923"/>
      <c r="D54" s="565"/>
      <c r="E54" s="772"/>
      <c r="F54" s="565"/>
      <c r="G54" s="775"/>
      <c r="H54" s="776"/>
      <c r="I54" s="565"/>
      <c r="J54" s="772"/>
      <c r="K54" s="565"/>
      <c r="L54" s="775"/>
      <c r="M54" s="778"/>
      <c r="N54" s="769"/>
      <c r="O54" s="566"/>
      <c r="P54" s="569">
        <f>IF(OR(A53="",D54="",I54=""),0,FLOOR(IF(I54&lt;D54,TIME(I54,K54,1)+1,TIME(I54,K54,1))-TIME(D54,F54,0)-TIME(0,O54,0),"0:15"))</f>
        <v>0</v>
      </c>
      <c r="Q54" s="762"/>
      <c r="R54" s="776"/>
      <c r="S54" s="553"/>
      <c r="T54" s="925"/>
      <c r="U54" s="762"/>
      <c r="V54" s="776"/>
      <c r="W54" s="766"/>
      <c r="X54" s="767"/>
      <c r="Y54" s="17"/>
      <c r="AA54" s="17"/>
      <c r="AD54" s="196"/>
      <c r="AE54" s="197"/>
      <c r="AF54" s="17"/>
      <c r="AG54" s="17"/>
    </row>
    <row r="55" spans="1:41" ht="20.25" customHeight="1" x14ac:dyDescent="0.15">
      <c r="A55" s="863"/>
      <c r="B55" s="864"/>
      <c r="C55" s="905" t="s">
        <v>330</v>
      </c>
      <c r="D55" s="896"/>
      <c r="E55" s="897"/>
      <c r="F55" s="897"/>
      <c r="G55" s="897"/>
      <c r="H55" s="897"/>
      <c r="I55" s="897"/>
      <c r="J55" s="897"/>
      <c r="K55" s="897"/>
      <c r="L55" s="897"/>
      <c r="M55" s="897"/>
      <c r="N55" s="897"/>
      <c r="O55" s="897"/>
      <c r="P55" s="897"/>
      <c r="Q55" s="897"/>
      <c r="R55" s="897"/>
      <c r="S55" s="897"/>
      <c r="T55" s="897"/>
      <c r="U55" s="897"/>
      <c r="V55" s="897"/>
      <c r="W55" s="897"/>
      <c r="X55" s="898"/>
      <c r="Y55" s="17"/>
      <c r="AA55" s="17"/>
      <c r="AD55" s="196"/>
      <c r="AE55" s="197"/>
      <c r="AF55" s="17"/>
      <c r="AG55" s="17"/>
    </row>
    <row r="56" spans="1:41" ht="20.25" customHeight="1" x14ac:dyDescent="0.15">
      <c r="A56" s="863"/>
      <c r="B56" s="864"/>
      <c r="C56" s="906"/>
      <c r="D56" s="899"/>
      <c r="E56" s="900"/>
      <c r="F56" s="900"/>
      <c r="G56" s="900"/>
      <c r="H56" s="900"/>
      <c r="I56" s="900"/>
      <c r="J56" s="900"/>
      <c r="K56" s="900"/>
      <c r="L56" s="900"/>
      <c r="M56" s="900"/>
      <c r="N56" s="900"/>
      <c r="O56" s="900"/>
      <c r="P56" s="900"/>
      <c r="Q56" s="900"/>
      <c r="R56" s="900"/>
      <c r="S56" s="900"/>
      <c r="T56" s="900"/>
      <c r="U56" s="900"/>
      <c r="V56" s="900"/>
      <c r="W56" s="900"/>
      <c r="X56" s="901"/>
      <c r="Y56" s="17"/>
      <c r="AA56" s="17"/>
      <c r="AD56" s="196"/>
      <c r="AE56" s="197"/>
      <c r="AF56" s="17"/>
      <c r="AG56" s="17"/>
    </row>
    <row r="57" spans="1:41" ht="20.25" customHeight="1" x14ac:dyDescent="0.15">
      <c r="A57" s="865"/>
      <c r="B57" s="866"/>
      <c r="C57" s="907"/>
      <c r="D57" s="902"/>
      <c r="E57" s="903"/>
      <c r="F57" s="903"/>
      <c r="G57" s="903"/>
      <c r="H57" s="903"/>
      <c r="I57" s="903"/>
      <c r="J57" s="903"/>
      <c r="K57" s="903"/>
      <c r="L57" s="903"/>
      <c r="M57" s="903"/>
      <c r="N57" s="903"/>
      <c r="O57" s="903"/>
      <c r="P57" s="903"/>
      <c r="Q57" s="903"/>
      <c r="R57" s="903"/>
      <c r="S57" s="903"/>
      <c r="T57" s="903"/>
      <c r="U57" s="903"/>
      <c r="V57" s="903"/>
      <c r="W57" s="903"/>
      <c r="X57" s="904"/>
      <c r="Y57" s="17"/>
      <c r="AA57" s="17"/>
      <c r="AD57" s="196"/>
      <c r="AE57" s="197"/>
      <c r="AF57" s="17"/>
      <c r="AG57" s="17"/>
    </row>
    <row r="58" spans="1:41" ht="14.25" customHeight="1" x14ac:dyDescent="0.15">
      <c r="A58" s="573"/>
      <c r="B58" s="573"/>
      <c r="C58" s="578"/>
      <c r="D58" s="578"/>
      <c r="E58" s="578"/>
      <c r="F58" s="578"/>
      <c r="G58" s="578"/>
      <c r="H58" s="578"/>
      <c r="I58" s="578"/>
      <c r="J58" s="578"/>
      <c r="K58" s="578"/>
      <c r="L58" s="578"/>
      <c r="M58" s="578"/>
      <c r="N58" s="578"/>
      <c r="O58" s="578"/>
      <c r="P58" s="578"/>
      <c r="Q58" s="578"/>
      <c r="R58" s="578"/>
      <c r="S58" s="578"/>
      <c r="T58" s="578"/>
      <c r="U58" s="578"/>
      <c r="V58" s="578"/>
      <c r="W58" s="578"/>
      <c r="X58" s="575"/>
      <c r="Y58" s="17"/>
      <c r="AA58" s="17"/>
      <c r="AD58" s="196"/>
      <c r="AE58" s="196"/>
      <c r="AF58" s="17"/>
      <c r="AG58" s="17"/>
      <c r="AK58" s="207"/>
      <c r="AL58" s="217"/>
      <c r="AM58" s="209"/>
      <c r="AO58" s="209"/>
    </row>
    <row r="59" spans="1:41" ht="14.25" customHeight="1" x14ac:dyDescent="0.15">
      <c r="A59" s="574"/>
      <c r="B59" s="574"/>
      <c r="C59" s="578"/>
      <c r="D59" s="578"/>
      <c r="E59" s="578"/>
      <c r="F59" s="578"/>
      <c r="G59" s="578"/>
      <c r="H59" s="578"/>
      <c r="I59" s="578"/>
      <c r="J59" s="578"/>
      <c r="K59" s="578"/>
      <c r="L59" s="578"/>
      <c r="M59" s="578"/>
      <c r="N59" s="578"/>
      <c r="O59" s="578"/>
      <c r="P59" s="578"/>
      <c r="Q59" s="578"/>
      <c r="R59" s="578"/>
      <c r="S59" s="578"/>
      <c r="T59" s="578"/>
      <c r="U59" s="787" t="str">
        <f>IF('10号'!T23="","（ 平成　　年　　月 ）",'10号'!T26)</f>
        <v>（ 平成　　年　　月 ）</v>
      </c>
      <c r="V59" s="787"/>
      <c r="W59" s="787"/>
      <c r="X59" s="787"/>
      <c r="Y59" s="17"/>
      <c r="AA59" s="17"/>
      <c r="AD59" s="196"/>
      <c r="AE59" s="196"/>
      <c r="AF59" s="17"/>
      <c r="AG59" s="17"/>
      <c r="AK59" s="207"/>
      <c r="AL59" s="217"/>
      <c r="AM59" s="209"/>
      <c r="AO59" s="209"/>
    </row>
    <row r="60" spans="1:41" ht="14.25" customHeight="1" x14ac:dyDescent="0.15">
      <c r="A60" s="861" t="s">
        <v>301</v>
      </c>
      <c r="B60" s="862"/>
      <c r="C60" s="867" t="s">
        <v>329</v>
      </c>
      <c r="D60" s="563"/>
      <c r="E60" s="771" t="s">
        <v>186</v>
      </c>
      <c r="F60" s="563"/>
      <c r="G60" s="773" t="s">
        <v>187</v>
      </c>
      <c r="H60" s="774"/>
      <c r="I60" s="563"/>
      <c r="J60" s="771" t="s">
        <v>186</v>
      </c>
      <c r="K60" s="563"/>
      <c r="L60" s="773" t="s">
        <v>188</v>
      </c>
      <c r="M60" s="777"/>
      <c r="N60" s="768" t="s">
        <v>189</v>
      </c>
      <c r="O60" s="564"/>
      <c r="P60" s="568">
        <f>IF(OR(A60="",D60="",I60=""),0,FLOOR(IF(I60&lt;D60,TIME(I60,K60,1)+1,TIME(I60,K60,1))-TIME(D60,F60,0)-TIME(0,O60,0),"0:15"))</f>
        <v>0</v>
      </c>
      <c r="Q60" s="779" t="s">
        <v>290</v>
      </c>
      <c r="R60" s="774"/>
      <c r="S60" s="554"/>
      <c r="T60" s="924" t="s">
        <v>135</v>
      </c>
      <c r="U60" s="760" t="s">
        <v>328</v>
      </c>
      <c r="V60" s="774"/>
      <c r="W60" s="785"/>
      <c r="X60" s="786"/>
      <c r="Y60" s="17"/>
      <c r="AA60" s="17"/>
      <c r="AD60" s="196"/>
      <c r="AE60" s="197"/>
      <c r="AF60" s="17"/>
      <c r="AG60" s="17"/>
    </row>
    <row r="61" spans="1:41" ht="14.25" customHeight="1" x14ac:dyDescent="0.15">
      <c r="A61" s="863"/>
      <c r="B61" s="864"/>
      <c r="C61" s="923"/>
      <c r="D61" s="565"/>
      <c r="E61" s="772"/>
      <c r="F61" s="565"/>
      <c r="G61" s="775"/>
      <c r="H61" s="776"/>
      <c r="I61" s="565"/>
      <c r="J61" s="772"/>
      <c r="K61" s="565"/>
      <c r="L61" s="775"/>
      <c r="M61" s="778"/>
      <c r="N61" s="769"/>
      <c r="O61" s="566"/>
      <c r="P61" s="569">
        <f>IF(OR(A60="",D61="",I61=""),0,FLOOR(IF(I61&lt;D61,TIME(I61,K61,1)+1,TIME(I61,K61,1))-TIME(D61,F61,0)-TIME(0,O61,0),"0:15"))</f>
        <v>0</v>
      </c>
      <c r="Q61" s="762"/>
      <c r="R61" s="776"/>
      <c r="S61" s="553"/>
      <c r="T61" s="925"/>
      <c r="U61" s="762"/>
      <c r="V61" s="776"/>
      <c r="W61" s="766"/>
      <c r="X61" s="767"/>
      <c r="Y61" s="17"/>
      <c r="AA61" s="17"/>
      <c r="AD61" s="196"/>
      <c r="AE61" s="197"/>
      <c r="AF61" s="17"/>
      <c r="AG61" s="17"/>
    </row>
    <row r="62" spans="1:41" ht="20.25" customHeight="1" x14ac:dyDescent="0.15">
      <c r="A62" s="863"/>
      <c r="B62" s="864"/>
      <c r="C62" s="905" t="s">
        <v>330</v>
      </c>
      <c r="D62" s="896"/>
      <c r="E62" s="897"/>
      <c r="F62" s="897"/>
      <c r="G62" s="897"/>
      <c r="H62" s="897"/>
      <c r="I62" s="897"/>
      <c r="J62" s="897"/>
      <c r="K62" s="897"/>
      <c r="L62" s="897"/>
      <c r="M62" s="897"/>
      <c r="N62" s="897"/>
      <c r="O62" s="897"/>
      <c r="P62" s="897"/>
      <c r="Q62" s="897"/>
      <c r="R62" s="897"/>
      <c r="S62" s="897"/>
      <c r="T62" s="897"/>
      <c r="U62" s="897"/>
      <c r="V62" s="897"/>
      <c r="W62" s="897"/>
      <c r="X62" s="898"/>
      <c r="Y62" s="17"/>
      <c r="AA62" s="17"/>
      <c r="AD62" s="196"/>
      <c r="AE62" s="197"/>
      <c r="AF62" s="17"/>
      <c r="AG62" s="17"/>
    </row>
    <row r="63" spans="1:41" ht="20.25" customHeight="1" x14ac:dyDescent="0.15">
      <c r="A63" s="863"/>
      <c r="B63" s="864"/>
      <c r="C63" s="906"/>
      <c r="D63" s="899"/>
      <c r="E63" s="900"/>
      <c r="F63" s="900"/>
      <c r="G63" s="900"/>
      <c r="H63" s="900"/>
      <c r="I63" s="900"/>
      <c r="J63" s="900"/>
      <c r="K63" s="900"/>
      <c r="L63" s="900"/>
      <c r="M63" s="900"/>
      <c r="N63" s="900"/>
      <c r="O63" s="900"/>
      <c r="P63" s="900"/>
      <c r="Q63" s="900"/>
      <c r="R63" s="900"/>
      <c r="S63" s="900"/>
      <c r="T63" s="900"/>
      <c r="U63" s="900"/>
      <c r="V63" s="900"/>
      <c r="W63" s="900"/>
      <c r="X63" s="901"/>
      <c r="Y63" s="17"/>
      <c r="AA63" s="17"/>
      <c r="AD63" s="196"/>
      <c r="AE63" s="197"/>
      <c r="AF63" s="17"/>
      <c r="AG63" s="17"/>
    </row>
    <row r="64" spans="1:41" ht="20.25" customHeight="1" x14ac:dyDescent="0.15">
      <c r="A64" s="865"/>
      <c r="B64" s="866"/>
      <c r="C64" s="907"/>
      <c r="D64" s="902"/>
      <c r="E64" s="903"/>
      <c r="F64" s="903"/>
      <c r="G64" s="903"/>
      <c r="H64" s="903"/>
      <c r="I64" s="903"/>
      <c r="J64" s="903"/>
      <c r="K64" s="903"/>
      <c r="L64" s="903"/>
      <c r="M64" s="903"/>
      <c r="N64" s="903"/>
      <c r="O64" s="903"/>
      <c r="P64" s="903"/>
      <c r="Q64" s="903"/>
      <c r="R64" s="903"/>
      <c r="S64" s="903"/>
      <c r="T64" s="903"/>
      <c r="U64" s="903"/>
      <c r="V64" s="903"/>
      <c r="W64" s="903"/>
      <c r="X64" s="904"/>
      <c r="Y64" s="17"/>
      <c r="AA64" s="17"/>
      <c r="AD64" s="196"/>
      <c r="AE64" s="197"/>
      <c r="AF64" s="17"/>
      <c r="AG64" s="17"/>
    </row>
    <row r="65" spans="1:33" ht="14.25" customHeight="1" x14ac:dyDescent="0.15">
      <c r="A65" s="861" t="s">
        <v>302</v>
      </c>
      <c r="B65" s="862"/>
      <c r="C65" s="867" t="s">
        <v>329</v>
      </c>
      <c r="D65" s="563"/>
      <c r="E65" s="771" t="s">
        <v>186</v>
      </c>
      <c r="F65" s="563"/>
      <c r="G65" s="773" t="s">
        <v>187</v>
      </c>
      <c r="H65" s="774"/>
      <c r="I65" s="563"/>
      <c r="J65" s="771" t="s">
        <v>186</v>
      </c>
      <c r="K65" s="563"/>
      <c r="L65" s="773" t="s">
        <v>188</v>
      </c>
      <c r="M65" s="777"/>
      <c r="N65" s="768" t="s">
        <v>189</v>
      </c>
      <c r="O65" s="564"/>
      <c r="P65" s="568">
        <f>IF(OR(A65="",D65="",I65=""),0,FLOOR(IF(I65&lt;D65,TIME(I65,K65,1)+1,TIME(I65,K65,1))-TIME(D65,F65,0)-TIME(0,O65,0),"0:15"))</f>
        <v>0</v>
      </c>
      <c r="Q65" s="779" t="s">
        <v>290</v>
      </c>
      <c r="R65" s="774"/>
      <c r="S65" s="554"/>
      <c r="T65" s="924" t="s">
        <v>135</v>
      </c>
      <c r="U65" s="760" t="s">
        <v>328</v>
      </c>
      <c r="V65" s="774"/>
      <c r="W65" s="785"/>
      <c r="X65" s="786"/>
      <c r="Y65" s="17"/>
      <c r="AA65" s="17"/>
      <c r="AD65" s="196"/>
      <c r="AE65" s="197"/>
      <c r="AF65" s="17"/>
      <c r="AG65" s="17"/>
    </row>
    <row r="66" spans="1:33" ht="14.25" customHeight="1" x14ac:dyDescent="0.15">
      <c r="A66" s="863"/>
      <c r="B66" s="864"/>
      <c r="C66" s="923"/>
      <c r="D66" s="565"/>
      <c r="E66" s="772"/>
      <c r="F66" s="565"/>
      <c r="G66" s="775"/>
      <c r="H66" s="776"/>
      <c r="I66" s="565"/>
      <c r="J66" s="772"/>
      <c r="K66" s="565"/>
      <c r="L66" s="775"/>
      <c r="M66" s="778"/>
      <c r="N66" s="769"/>
      <c r="O66" s="566"/>
      <c r="P66" s="569">
        <f>IF(OR(A65="",D66="",I66=""),0,FLOOR(IF(I66&lt;D66,TIME(I66,K66,1)+1,TIME(I66,K66,1))-TIME(D66,F66,0)-TIME(0,O66,0),"0:15"))</f>
        <v>0</v>
      </c>
      <c r="Q66" s="762"/>
      <c r="R66" s="776"/>
      <c r="S66" s="553"/>
      <c r="T66" s="925"/>
      <c r="U66" s="762"/>
      <c r="V66" s="776"/>
      <c r="W66" s="766"/>
      <c r="X66" s="767"/>
      <c r="Y66" s="17"/>
      <c r="AA66" s="17"/>
      <c r="AD66" s="196"/>
      <c r="AE66" s="197"/>
      <c r="AF66" s="17"/>
      <c r="AG66" s="17"/>
    </row>
    <row r="67" spans="1:33" ht="20.25" customHeight="1" x14ac:dyDescent="0.15">
      <c r="A67" s="863"/>
      <c r="B67" s="864"/>
      <c r="C67" s="905" t="s">
        <v>330</v>
      </c>
      <c r="D67" s="896"/>
      <c r="E67" s="897"/>
      <c r="F67" s="897"/>
      <c r="G67" s="897"/>
      <c r="H67" s="897"/>
      <c r="I67" s="897"/>
      <c r="J67" s="897"/>
      <c r="K67" s="897"/>
      <c r="L67" s="897"/>
      <c r="M67" s="897"/>
      <c r="N67" s="897"/>
      <c r="O67" s="897"/>
      <c r="P67" s="897"/>
      <c r="Q67" s="897"/>
      <c r="R67" s="897"/>
      <c r="S67" s="897"/>
      <c r="T67" s="897"/>
      <c r="U67" s="897"/>
      <c r="V67" s="897"/>
      <c r="W67" s="897"/>
      <c r="X67" s="898"/>
      <c r="Y67" s="17"/>
      <c r="AA67" s="17"/>
      <c r="AD67" s="196"/>
      <c r="AE67" s="197"/>
      <c r="AF67" s="17"/>
      <c r="AG67" s="17"/>
    </row>
    <row r="68" spans="1:33" ht="20.25" customHeight="1" x14ac:dyDescent="0.15">
      <c r="A68" s="863"/>
      <c r="B68" s="864"/>
      <c r="C68" s="906"/>
      <c r="D68" s="899"/>
      <c r="E68" s="900"/>
      <c r="F68" s="900"/>
      <c r="G68" s="900"/>
      <c r="H68" s="900"/>
      <c r="I68" s="900"/>
      <c r="J68" s="900"/>
      <c r="K68" s="900"/>
      <c r="L68" s="900"/>
      <c r="M68" s="900"/>
      <c r="N68" s="900"/>
      <c r="O68" s="900"/>
      <c r="P68" s="900"/>
      <c r="Q68" s="900"/>
      <c r="R68" s="900"/>
      <c r="S68" s="900"/>
      <c r="T68" s="900"/>
      <c r="U68" s="900"/>
      <c r="V68" s="900"/>
      <c r="W68" s="900"/>
      <c r="X68" s="901"/>
      <c r="Y68" s="17"/>
      <c r="AA68" s="17"/>
      <c r="AD68" s="196"/>
      <c r="AE68" s="197"/>
      <c r="AF68" s="17"/>
      <c r="AG68" s="17"/>
    </row>
    <row r="69" spans="1:33" ht="20.25" customHeight="1" x14ac:dyDescent="0.15">
      <c r="A69" s="865"/>
      <c r="B69" s="866"/>
      <c r="C69" s="907"/>
      <c r="D69" s="902"/>
      <c r="E69" s="903"/>
      <c r="F69" s="903"/>
      <c r="G69" s="903"/>
      <c r="H69" s="903"/>
      <c r="I69" s="903"/>
      <c r="J69" s="903"/>
      <c r="K69" s="903"/>
      <c r="L69" s="903"/>
      <c r="M69" s="903"/>
      <c r="N69" s="903"/>
      <c r="O69" s="903"/>
      <c r="P69" s="903"/>
      <c r="Q69" s="903"/>
      <c r="R69" s="903"/>
      <c r="S69" s="903"/>
      <c r="T69" s="903"/>
      <c r="U69" s="903"/>
      <c r="V69" s="903"/>
      <c r="W69" s="903"/>
      <c r="X69" s="904"/>
      <c r="Y69" s="17"/>
      <c r="AA69" s="17"/>
      <c r="AD69" s="196"/>
      <c r="AE69" s="197"/>
      <c r="AF69" s="17"/>
      <c r="AG69" s="17"/>
    </row>
    <row r="70" spans="1:33" ht="14.25" customHeight="1" x14ac:dyDescent="0.15">
      <c r="A70" s="861" t="s">
        <v>303</v>
      </c>
      <c r="B70" s="862"/>
      <c r="C70" s="867" t="s">
        <v>329</v>
      </c>
      <c r="D70" s="563"/>
      <c r="E70" s="771" t="s">
        <v>186</v>
      </c>
      <c r="F70" s="563"/>
      <c r="G70" s="773" t="s">
        <v>187</v>
      </c>
      <c r="H70" s="774"/>
      <c r="I70" s="563"/>
      <c r="J70" s="771" t="s">
        <v>186</v>
      </c>
      <c r="K70" s="563"/>
      <c r="L70" s="773" t="s">
        <v>188</v>
      </c>
      <c r="M70" s="777"/>
      <c r="N70" s="768" t="s">
        <v>189</v>
      </c>
      <c r="O70" s="564"/>
      <c r="P70" s="568">
        <f>IF(OR(A70="",D70="",I70=""),0,FLOOR(IF(I70&lt;D70,TIME(I70,K70,1)+1,TIME(I70,K70,1))-TIME(D70,F70,0)-TIME(0,O70,0),"0:15"))</f>
        <v>0</v>
      </c>
      <c r="Q70" s="779" t="s">
        <v>290</v>
      </c>
      <c r="R70" s="774"/>
      <c r="S70" s="554"/>
      <c r="T70" s="924" t="s">
        <v>135</v>
      </c>
      <c r="U70" s="760" t="s">
        <v>328</v>
      </c>
      <c r="V70" s="774"/>
      <c r="W70" s="785"/>
      <c r="X70" s="786"/>
      <c r="Y70" s="17"/>
      <c r="AA70" s="17"/>
      <c r="AD70" s="196"/>
      <c r="AE70" s="197"/>
      <c r="AF70" s="17"/>
      <c r="AG70" s="17"/>
    </row>
    <row r="71" spans="1:33" ht="14.25" customHeight="1" x14ac:dyDescent="0.15">
      <c r="A71" s="863"/>
      <c r="B71" s="864"/>
      <c r="C71" s="923"/>
      <c r="D71" s="565"/>
      <c r="E71" s="772"/>
      <c r="F71" s="565"/>
      <c r="G71" s="775"/>
      <c r="H71" s="776"/>
      <c r="I71" s="565"/>
      <c r="J71" s="772"/>
      <c r="K71" s="565"/>
      <c r="L71" s="775"/>
      <c r="M71" s="778"/>
      <c r="N71" s="769"/>
      <c r="O71" s="566"/>
      <c r="P71" s="569">
        <f>IF(OR(A70="",D71="",I71=""),0,FLOOR(IF(I71&lt;D71,TIME(I71,K71,1)+1,TIME(I71,K71,1))-TIME(D71,F71,0)-TIME(0,O71,0),"0:15"))</f>
        <v>0</v>
      </c>
      <c r="Q71" s="762"/>
      <c r="R71" s="776"/>
      <c r="S71" s="553"/>
      <c r="T71" s="925"/>
      <c r="U71" s="762"/>
      <c r="V71" s="776"/>
      <c r="W71" s="766"/>
      <c r="X71" s="767"/>
      <c r="Y71" s="17"/>
      <c r="AA71" s="17"/>
      <c r="AD71" s="196"/>
      <c r="AE71" s="197"/>
      <c r="AF71" s="17"/>
      <c r="AG71" s="17"/>
    </row>
    <row r="72" spans="1:33" ht="20.25" customHeight="1" x14ac:dyDescent="0.15">
      <c r="A72" s="863"/>
      <c r="B72" s="864"/>
      <c r="C72" s="905" t="s">
        <v>330</v>
      </c>
      <c r="D72" s="896"/>
      <c r="E72" s="897"/>
      <c r="F72" s="897"/>
      <c r="G72" s="897"/>
      <c r="H72" s="897"/>
      <c r="I72" s="897"/>
      <c r="J72" s="897"/>
      <c r="K72" s="897"/>
      <c r="L72" s="897"/>
      <c r="M72" s="897"/>
      <c r="N72" s="897"/>
      <c r="O72" s="897"/>
      <c r="P72" s="897"/>
      <c r="Q72" s="897"/>
      <c r="R72" s="897"/>
      <c r="S72" s="897"/>
      <c r="T72" s="897"/>
      <c r="U72" s="897"/>
      <c r="V72" s="897"/>
      <c r="W72" s="897"/>
      <c r="X72" s="898"/>
      <c r="Y72" s="17"/>
      <c r="AA72" s="17"/>
      <c r="AD72" s="196"/>
      <c r="AE72" s="197"/>
      <c r="AF72" s="17"/>
      <c r="AG72" s="17"/>
    </row>
    <row r="73" spans="1:33" ht="20.25" customHeight="1" x14ac:dyDescent="0.15">
      <c r="A73" s="863"/>
      <c r="B73" s="864"/>
      <c r="C73" s="906"/>
      <c r="D73" s="899"/>
      <c r="E73" s="900"/>
      <c r="F73" s="900"/>
      <c r="G73" s="900"/>
      <c r="H73" s="900"/>
      <c r="I73" s="900"/>
      <c r="J73" s="900"/>
      <c r="K73" s="900"/>
      <c r="L73" s="900"/>
      <c r="M73" s="900"/>
      <c r="N73" s="900"/>
      <c r="O73" s="900"/>
      <c r="P73" s="900"/>
      <c r="Q73" s="900"/>
      <c r="R73" s="900"/>
      <c r="S73" s="900"/>
      <c r="T73" s="900"/>
      <c r="U73" s="900"/>
      <c r="V73" s="900"/>
      <c r="W73" s="900"/>
      <c r="X73" s="901"/>
      <c r="Y73" s="17"/>
      <c r="AA73" s="17"/>
      <c r="AD73" s="196"/>
      <c r="AE73" s="197"/>
      <c r="AF73" s="17"/>
      <c r="AG73" s="17"/>
    </row>
    <row r="74" spans="1:33" ht="20.25" customHeight="1" x14ac:dyDescent="0.15">
      <c r="A74" s="865"/>
      <c r="B74" s="866"/>
      <c r="C74" s="907"/>
      <c r="D74" s="902"/>
      <c r="E74" s="903"/>
      <c r="F74" s="903"/>
      <c r="G74" s="903"/>
      <c r="H74" s="903"/>
      <c r="I74" s="903"/>
      <c r="J74" s="903"/>
      <c r="K74" s="903"/>
      <c r="L74" s="903"/>
      <c r="M74" s="903"/>
      <c r="N74" s="903"/>
      <c r="O74" s="903"/>
      <c r="P74" s="903"/>
      <c r="Q74" s="903"/>
      <c r="R74" s="903"/>
      <c r="S74" s="903"/>
      <c r="T74" s="903"/>
      <c r="U74" s="903"/>
      <c r="V74" s="903"/>
      <c r="W74" s="903"/>
      <c r="X74" s="904"/>
      <c r="Y74" s="17"/>
      <c r="AA74" s="17"/>
      <c r="AD74" s="196"/>
      <c r="AE74" s="197"/>
      <c r="AF74" s="17"/>
      <c r="AG74" s="17"/>
    </row>
    <row r="75" spans="1:33" ht="14.25" customHeight="1" x14ac:dyDescent="0.15">
      <c r="A75" s="861" t="s">
        <v>304</v>
      </c>
      <c r="B75" s="862"/>
      <c r="C75" s="867" t="s">
        <v>329</v>
      </c>
      <c r="D75" s="563"/>
      <c r="E75" s="771" t="s">
        <v>186</v>
      </c>
      <c r="F75" s="563"/>
      <c r="G75" s="773" t="s">
        <v>187</v>
      </c>
      <c r="H75" s="774"/>
      <c r="I75" s="563"/>
      <c r="J75" s="771" t="s">
        <v>186</v>
      </c>
      <c r="K75" s="563"/>
      <c r="L75" s="773" t="s">
        <v>188</v>
      </c>
      <c r="M75" s="777"/>
      <c r="N75" s="768" t="s">
        <v>189</v>
      </c>
      <c r="O75" s="564"/>
      <c r="P75" s="568">
        <f>IF(OR(A75="",D75="",I75=""),0,FLOOR(IF(I75&lt;D75,TIME(I75,K75,1)+1,TIME(I75,K75,1))-TIME(D75,F75,0)-TIME(0,O75,0),"0:15"))</f>
        <v>0</v>
      </c>
      <c r="Q75" s="779" t="s">
        <v>290</v>
      </c>
      <c r="R75" s="774"/>
      <c r="S75" s="554"/>
      <c r="T75" s="924" t="s">
        <v>135</v>
      </c>
      <c r="U75" s="760" t="s">
        <v>328</v>
      </c>
      <c r="V75" s="774"/>
      <c r="W75" s="785"/>
      <c r="X75" s="786"/>
      <c r="Y75" s="17"/>
      <c r="AA75" s="17"/>
      <c r="AD75" s="196"/>
      <c r="AE75" s="197"/>
      <c r="AF75" s="17"/>
      <c r="AG75" s="17"/>
    </row>
    <row r="76" spans="1:33" ht="14.25" customHeight="1" x14ac:dyDescent="0.15">
      <c r="A76" s="863"/>
      <c r="B76" s="864"/>
      <c r="C76" s="923"/>
      <c r="D76" s="565"/>
      <c r="E76" s="772"/>
      <c r="F76" s="565"/>
      <c r="G76" s="775"/>
      <c r="H76" s="776"/>
      <c r="I76" s="565"/>
      <c r="J76" s="772"/>
      <c r="K76" s="565"/>
      <c r="L76" s="775"/>
      <c r="M76" s="778"/>
      <c r="N76" s="769"/>
      <c r="O76" s="566"/>
      <c r="P76" s="569">
        <f>IF(OR(A75="",D76="",I76=""),0,FLOOR(IF(I76&lt;D76,TIME(I76,K76,1)+1,TIME(I76,K76,1))-TIME(D76,F76,0)-TIME(0,O76,0),"0:15"))</f>
        <v>0</v>
      </c>
      <c r="Q76" s="762"/>
      <c r="R76" s="776"/>
      <c r="S76" s="553"/>
      <c r="T76" s="925"/>
      <c r="U76" s="762"/>
      <c r="V76" s="776"/>
      <c r="W76" s="766"/>
      <c r="X76" s="767"/>
      <c r="Y76" s="17"/>
      <c r="AA76" s="17"/>
      <c r="AD76" s="196"/>
      <c r="AE76" s="197"/>
      <c r="AF76" s="17"/>
      <c r="AG76" s="17"/>
    </row>
    <row r="77" spans="1:33" ht="20.25" customHeight="1" x14ac:dyDescent="0.15">
      <c r="A77" s="863"/>
      <c r="B77" s="864"/>
      <c r="C77" s="905" t="s">
        <v>330</v>
      </c>
      <c r="D77" s="896"/>
      <c r="E77" s="897"/>
      <c r="F77" s="897"/>
      <c r="G77" s="897"/>
      <c r="H77" s="897"/>
      <c r="I77" s="897"/>
      <c r="J77" s="897"/>
      <c r="K77" s="897"/>
      <c r="L77" s="897"/>
      <c r="M77" s="897"/>
      <c r="N77" s="897"/>
      <c r="O77" s="897"/>
      <c r="P77" s="897"/>
      <c r="Q77" s="897"/>
      <c r="R77" s="897"/>
      <c r="S77" s="897"/>
      <c r="T77" s="897"/>
      <c r="U77" s="897"/>
      <c r="V77" s="897"/>
      <c r="W77" s="897"/>
      <c r="X77" s="898"/>
      <c r="Y77" s="17"/>
      <c r="AA77" s="17"/>
      <c r="AD77" s="196"/>
      <c r="AE77" s="197"/>
      <c r="AF77" s="17"/>
      <c r="AG77" s="17"/>
    </row>
    <row r="78" spans="1:33" ht="20.25" customHeight="1" x14ac:dyDescent="0.15">
      <c r="A78" s="863"/>
      <c r="B78" s="864"/>
      <c r="C78" s="906"/>
      <c r="D78" s="899"/>
      <c r="E78" s="900"/>
      <c r="F78" s="900"/>
      <c r="G78" s="900"/>
      <c r="H78" s="900"/>
      <c r="I78" s="900"/>
      <c r="J78" s="900"/>
      <c r="K78" s="900"/>
      <c r="L78" s="900"/>
      <c r="M78" s="900"/>
      <c r="N78" s="900"/>
      <c r="O78" s="900"/>
      <c r="P78" s="900"/>
      <c r="Q78" s="900"/>
      <c r="R78" s="900"/>
      <c r="S78" s="900"/>
      <c r="T78" s="900"/>
      <c r="U78" s="900"/>
      <c r="V78" s="900"/>
      <c r="W78" s="900"/>
      <c r="X78" s="901"/>
      <c r="Y78" s="17"/>
      <c r="AA78" s="17"/>
      <c r="AD78" s="196"/>
      <c r="AE78" s="197"/>
      <c r="AF78" s="17"/>
      <c r="AG78" s="17"/>
    </row>
    <row r="79" spans="1:33" ht="20.25" customHeight="1" x14ac:dyDescent="0.15">
      <c r="A79" s="865"/>
      <c r="B79" s="866"/>
      <c r="C79" s="907"/>
      <c r="D79" s="902"/>
      <c r="E79" s="903"/>
      <c r="F79" s="903"/>
      <c r="G79" s="903"/>
      <c r="H79" s="903"/>
      <c r="I79" s="903"/>
      <c r="J79" s="903"/>
      <c r="K79" s="903"/>
      <c r="L79" s="903"/>
      <c r="M79" s="903"/>
      <c r="N79" s="903"/>
      <c r="O79" s="903"/>
      <c r="P79" s="903"/>
      <c r="Q79" s="903"/>
      <c r="R79" s="903"/>
      <c r="S79" s="903"/>
      <c r="T79" s="903"/>
      <c r="U79" s="903"/>
      <c r="V79" s="903"/>
      <c r="W79" s="903"/>
      <c r="X79" s="904"/>
      <c r="Y79" s="17"/>
      <c r="AA79" s="17"/>
      <c r="AD79" s="196"/>
      <c r="AE79" s="197"/>
      <c r="AF79" s="17"/>
      <c r="AG79" s="17"/>
    </row>
    <row r="80" spans="1:33" ht="14.25" customHeight="1" x14ac:dyDescent="0.15">
      <c r="A80" s="861" t="s">
        <v>305</v>
      </c>
      <c r="B80" s="862"/>
      <c r="C80" s="867" t="s">
        <v>329</v>
      </c>
      <c r="D80" s="563"/>
      <c r="E80" s="771" t="s">
        <v>186</v>
      </c>
      <c r="F80" s="563"/>
      <c r="G80" s="773" t="s">
        <v>187</v>
      </c>
      <c r="H80" s="774"/>
      <c r="I80" s="563"/>
      <c r="J80" s="771" t="s">
        <v>186</v>
      </c>
      <c r="K80" s="563"/>
      <c r="L80" s="773" t="s">
        <v>188</v>
      </c>
      <c r="M80" s="777"/>
      <c r="N80" s="768" t="s">
        <v>189</v>
      </c>
      <c r="O80" s="564"/>
      <c r="P80" s="568">
        <f>IF(OR(A80="",D80="",I80=""),0,FLOOR(IF(I80&lt;D80,TIME(I80,K80,1)+1,TIME(I80,K80,1))-TIME(D80,F80,0)-TIME(0,O80,0),"0:15"))</f>
        <v>0</v>
      </c>
      <c r="Q80" s="779" t="s">
        <v>290</v>
      </c>
      <c r="R80" s="774"/>
      <c r="S80" s="554"/>
      <c r="T80" s="924" t="s">
        <v>135</v>
      </c>
      <c r="U80" s="760" t="s">
        <v>328</v>
      </c>
      <c r="V80" s="774"/>
      <c r="W80" s="785"/>
      <c r="X80" s="786"/>
      <c r="Y80" s="17"/>
      <c r="AA80" s="17"/>
      <c r="AD80" s="196"/>
      <c r="AE80" s="197"/>
      <c r="AF80" s="17"/>
      <c r="AG80" s="17"/>
    </row>
    <row r="81" spans="1:41" ht="14.25" customHeight="1" x14ac:dyDescent="0.15">
      <c r="A81" s="863"/>
      <c r="B81" s="864"/>
      <c r="C81" s="923"/>
      <c r="D81" s="565"/>
      <c r="E81" s="772"/>
      <c r="F81" s="565"/>
      <c r="G81" s="775"/>
      <c r="H81" s="776"/>
      <c r="I81" s="565"/>
      <c r="J81" s="772"/>
      <c r="K81" s="565"/>
      <c r="L81" s="775"/>
      <c r="M81" s="778"/>
      <c r="N81" s="769"/>
      <c r="O81" s="566"/>
      <c r="P81" s="569">
        <f>IF(OR(A80="",D81="",I81=""),0,FLOOR(IF(I81&lt;D81,TIME(I81,K81,1)+1,TIME(I81,K81,1))-TIME(D81,F81,0)-TIME(0,O81,0),"0:15"))</f>
        <v>0</v>
      </c>
      <c r="Q81" s="762"/>
      <c r="R81" s="776"/>
      <c r="S81" s="553"/>
      <c r="T81" s="925"/>
      <c r="U81" s="762"/>
      <c r="V81" s="776"/>
      <c r="W81" s="766"/>
      <c r="X81" s="767"/>
      <c r="Y81" s="17"/>
      <c r="AA81" s="17"/>
      <c r="AD81" s="196"/>
      <c r="AE81" s="197"/>
      <c r="AF81" s="17"/>
      <c r="AG81" s="17"/>
    </row>
    <row r="82" spans="1:41" ht="20.25" customHeight="1" x14ac:dyDescent="0.15">
      <c r="A82" s="863"/>
      <c r="B82" s="864"/>
      <c r="C82" s="905" t="s">
        <v>330</v>
      </c>
      <c r="D82" s="896"/>
      <c r="E82" s="897"/>
      <c r="F82" s="897"/>
      <c r="G82" s="897"/>
      <c r="H82" s="897"/>
      <c r="I82" s="897"/>
      <c r="J82" s="897"/>
      <c r="K82" s="897"/>
      <c r="L82" s="897"/>
      <c r="M82" s="897"/>
      <c r="N82" s="897"/>
      <c r="O82" s="897"/>
      <c r="P82" s="897"/>
      <c r="Q82" s="897"/>
      <c r="R82" s="897"/>
      <c r="S82" s="897"/>
      <c r="T82" s="897"/>
      <c r="U82" s="897"/>
      <c r="V82" s="897"/>
      <c r="W82" s="897"/>
      <c r="X82" s="898"/>
      <c r="Y82" s="17"/>
      <c r="AA82" s="17"/>
      <c r="AD82" s="196"/>
      <c r="AE82" s="196"/>
      <c r="AF82" s="17"/>
      <c r="AG82" s="17"/>
      <c r="AK82" s="207"/>
      <c r="AL82" s="217"/>
      <c r="AM82" s="209"/>
      <c r="AO82" s="209"/>
    </row>
    <row r="83" spans="1:41" ht="20.25" customHeight="1" x14ac:dyDescent="0.15">
      <c r="A83" s="863"/>
      <c r="B83" s="864"/>
      <c r="C83" s="906"/>
      <c r="D83" s="899"/>
      <c r="E83" s="900"/>
      <c r="F83" s="900"/>
      <c r="G83" s="900"/>
      <c r="H83" s="900"/>
      <c r="I83" s="900"/>
      <c r="J83" s="900"/>
      <c r="K83" s="900"/>
      <c r="L83" s="900"/>
      <c r="M83" s="900"/>
      <c r="N83" s="900"/>
      <c r="O83" s="900"/>
      <c r="P83" s="900"/>
      <c r="Q83" s="900"/>
      <c r="R83" s="900"/>
      <c r="S83" s="900"/>
      <c r="T83" s="900"/>
      <c r="U83" s="900"/>
      <c r="V83" s="900"/>
      <c r="W83" s="900"/>
      <c r="X83" s="901"/>
      <c r="Y83" s="17"/>
      <c r="AA83" s="17"/>
      <c r="AD83" s="196"/>
      <c r="AE83" s="196"/>
      <c r="AF83" s="17"/>
      <c r="AG83" s="17"/>
      <c r="AK83" s="207"/>
      <c r="AL83" s="217"/>
      <c r="AM83" s="209"/>
      <c r="AO83" s="209"/>
    </row>
    <row r="84" spans="1:41" ht="20.25" customHeight="1" x14ac:dyDescent="0.15">
      <c r="A84" s="865"/>
      <c r="B84" s="866"/>
      <c r="C84" s="907"/>
      <c r="D84" s="902"/>
      <c r="E84" s="903"/>
      <c r="F84" s="903"/>
      <c r="G84" s="903"/>
      <c r="H84" s="903"/>
      <c r="I84" s="903"/>
      <c r="J84" s="903"/>
      <c r="K84" s="903"/>
      <c r="L84" s="903"/>
      <c r="M84" s="903"/>
      <c r="N84" s="903"/>
      <c r="O84" s="903"/>
      <c r="P84" s="903"/>
      <c r="Q84" s="903"/>
      <c r="R84" s="903"/>
      <c r="S84" s="903"/>
      <c r="T84" s="903"/>
      <c r="U84" s="903"/>
      <c r="V84" s="903"/>
      <c r="W84" s="903"/>
      <c r="X84" s="904"/>
      <c r="Y84" s="17"/>
      <c r="AA84" s="17"/>
      <c r="AD84" s="196"/>
      <c r="AE84" s="196"/>
      <c r="AF84" s="17"/>
      <c r="AG84" s="17"/>
      <c r="AK84" s="207"/>
      <c r="AL84" s="217"/>
      <c r="AM84" s="209"/>
      <c r="AO84" s="209"/>
    </row>
    <row r="85" spans="1:41" ht="14.25" customHeight="1" x14ac:dyDescent="0.15">
      <c r="A85" s="861" t="s">
        <v>306</v>
      </c>
      <c r="B85" s="862"/>
      <c r="C85" s="867" t="s">
        <v>329</v>
      </c>
      <c r="D85" s="563"/>
      <c r="E85" s="771" t="s">
        <v>186</v>
      </c>
      <c r="F85" s="563"/>
      <c r="G85" s="773" t="s">
        <v>187</v>
      </c>
      <c r="H85" s="774"/>
      <c r="I85" s="563"/>
      <c r="J85" s="771" t="s">
        <v>186</v>
      </c>
      <c r="K85" s="563"/>
      <c r="L85" s="773" t="s">
        <v>188</v>
      </c>
      <c r="M85" s="777"/>
      <c r="N85" s="768" t="s">
        <v>189</v>
      </c>
      <c r="O85" s="564"/>
      <c r="P85" s="568">
        <f>IF(OR(A85="",D85="",I85=""),0,FLOOR(IF(I85&lt;D85,TIME(I85,K85,1)+1,TIME(I85,K85,1))-TIME(D85,F85,0)-TIME(0,O85,0),"0:15"))</f>
        <v>0</v>
      </c>
      <c r="Q85" s="779" t="s">
        <v>290</v>
      </c>
      <c r="R85" s="774"/>
      <c r="S85" s="554"/>
      <c r="T85" s="924" t="s">
        <v>135</v>
      </c>
      <c r="U85" s="760" t="s">
        <v>328</v>
      </c>
      <c r="V85" s="774"/>
      <c r="W85" s="785"/>
      <c r="X85" s="786"/>
      <c r="Y85" s="17"/>
      <c r="AA85" s="17"/>
      <c r="AD85" s="196"/>
      <c r="AE85" s="196"/>
      <c r="AF85" s="17"/>
      <c r="AG85" s="17"/>
      <c r="AK85" s="207"/>
      <c r="AL85" s="217"/>
    </row>
    <row r="86" spans="1:41" ht="14.25" customHeight="1" x14ac:dyDescent="0.15">
      <c r="A86" s="863"/>
      <c r="B86" s="864"/>
      <c r="C86" s="923"/>
      <c r="D86" s="565"/>
      <c r="E86" s="772"/>
      <c r="F86" s="565"/>
      <c r="G86" s="775"/>
      <c r="H86" s="776"/>
      <c r="I86" s="565"/>
      <c r="J86" s="772"/>
      <c r="K86" s="565"/>
      <c r="L86" s="775"/>
      <c r="M86" s="778"/>
      <c r="N86" s="769"/>
      <c r="O86" s="566"/>
      <c r="P86" s="569">
        <f>IF(OR(A85="",D86="",I86=""),0,FLOOR(IF(I86&lt;D86,TIME(I86,K86,1)+1,TIME(I86,K86,1))-TIME(D86,F86,0)-TIME(0,O86,0),"0:15"))</f>
        <v>0</v>
      </c>
      <c r="Q86" s="762"/>
      <c r="R86" s="776"/>
      <c r="S86" s="553"/>
      <c r="T86" s="925"/>
      <c r="U86" s="762"/>
      <c r="V86" s="776"/>
      <c r="W86" s="766"/>
      <c r="X86" s="767"/>
      <c r="Y86" s="17"/>
      <c r="AA86" s="17"/>
      <c r="AD86" s="196"/>
      <c r="AE86" s="196"/>
      <c r="AF86" s="17"/>
      <c r="AG86" s="17"/>
      <c r="AK86" s="207"/>
      <c r="AL86" s="217"/>
    </row>
    <row r="87" spans="1:41" ht="20.25" customHeight="1" x14ac:dyDescent="0.15">
      <c r="A87" s="863"/>
      <c r="B87" s="864"/>
      <c r="C87" s="905" t="s">
        <v>330</v>
      </c>
      <c r="D87" s="896"/>
      <c r="E87" s="897"/>
      <c r="F87" s="897"/>
      <c r="G87" s="897"/>
      <c r="H87" s="897"/>
      <c r="I87" s="897"/>
      <c r="J87" s="897"/>
      <c r="K87" s="897"/>
      <c r="L87" s="897"/>
      <c r="M87" s="897"/>
      <c r="N87" s="897"/>
      <c r="O87" s="897"/>
      <c r="P87" s="897"/>
      <c r="Q87" s="897"/>
      <c r="R87" s="897"/>
      <c r="S87" s="897"/>
      <c r="T87" s="897"/>
      <c r="U87" s="897"/>
      <c r="V87" s="897"/>
      <c r="W87" s="897"/>
      <c r="X87" s="898"/>
      <c r="Y87" s="17"/>
      <c r="AA87" s="17"/>
      <c r="AD87" s="196"/>
      <c r="AE87" s="197"/>
      <c r="AF87" s="17"/>
      <c r="AG87" s="17"/>
      <c r="AL87" s="218"/>
      <c r="AM87" s="209"/>
      <c r="AO87" s="209"/>
    </row>
    <row r="88" spans="1:41" ht="20.25" customHeight="1" x14ac:dyDescent="0.15">
      <c r="A88" s="863"/>
      <c r="B88" s="864"/>
      <c r="C88" s="906"/>
      <c r="D88" s="899"/>
      <c r="E88" s="900"/>
      <c r="F88" s="900"/>
      <c r="G88" s="900"/>
      <c r="H88" s="900"/>
      <c r="I88" s="900"/>
      <c r="J88" s="900"/>
      <c r="K88" s="900"/>
      <c r="L88" s="900"/>
      <c r="M88" s="900"/>
      <c r="N88" s="900"/>
      <c r="O88" s="900"/>
      <c r="P88" s="900"/>
      <c r="Q88" s="900"/>
      <c r="R88" s="900"/>
      <c r="S88" s="900"/>
      <c r="T88" s="900"/>
      <c r="U88" s="900"/>
      <c r="V88" s="900"/>
      <c r="W88" s="900"/>
      <c r="X88" s="901"/>
      <c r="Y88" s="17"/>
      <c r="AA88" s="17"/>
      <c r="AD88" s="196"/>
      <c r="AE88" s="197"/>
      <c r="AF88" s="17"/>
      <c r="AG88" s="17"/>
    </row>
    <row r="89" spans="1:41" ht="20.25" customHeight="1" x14ac:dyDescent="0.15">
      <c r="A89" s="865"/>
      <c r="B89" s="866"/>
      <c r="C89" s="907"/>
      <c r="D89" s="902"/>
      <c r="E89" s="903"/>
      <c r="F89" s="903"/>
      <c r="G89" s="903"/>
      <c r="H89" s="903"/>
      <c r="I89" s="903"/>
      <c r="J89" s="903"/>
      <c r="K89" s="903"/>
      <c r="L89" s="903"/>
      <c r="M89" s="903"/>
      <c r="N89" s="903"/>
      <c r="O89" s="903"/>
      <c r="P89" s="903"/>
      <c r="Q89" s="903"/>
      <c r="R89" s="903"/>
      <c r="S89" s="903"/>
      <c r="T89" s="903"/>
      <c r="U89" s="903"/>
      <c r="V89" s="903"/>
      <c r="W89" s="903"/>
      <c r="X89" s="904"/>
      <c r="Y89" s="17"/>
      <c r="AA89" s="17"/>
      <c r="AD89" s="196"/>
      <c r="AE89" s="197"/>
      <c r="AF89" s="17"/>
      <c r="AG89" s="17"/>
    </row>
    <row r="90" spans="1:41" ht="14.25" customHeight="1" x14ac:dyDescent="0.15">
      <c r="A90" s="861" t="s">
        <v>307</v>
      </c>
      <c r="B90" s="862"/>
      <c r="C90" s="867" t="s">
        <v>329</v>
      </c>
      <c r="D90" s="563"/>
      <c r="E90" s="771" t="s">
        <v>186</v>
      </c>
      <c r="F90" s="563"/>
      <c r="G90" s="773" t="s">
        <v>187</v>
      </c>
      <c r="H90" s="774"/>
      <c r="I90" s="563"/>
      <c r="J90" s="771" t="s">
        <v>186</v>
      </c>
      <c r="K90" s="563"/>
      <c r="L90" s="773" t="s">
        <v>188</v>
      </c>
      <c r="M90" s="777"/>
      <c r="N90" s="768" t="s">
        <v>189</v>
      </c>
      <c r="O90" s="564"/>
      <c r="P90" s="568">
        <f>IF(OR(A90="",D90="",I90=""),0,FLOOR(IF(I90&lt;D90,TIME(I90,K90,1)+1,TIME(I90,K90,1))-TIME(D90,F90,0)-TIME(0,O90,0),"0:15"))</f>
        <v>0</v>
      </c>
      <c r="Q90" s="779" t="s">
        <v>290</v>
      </c>
      <c r="R90" s="774"/>
      <c r="S90" s="554"/>
      <c r="T90" s="924" t="s">
        <v>135</v>
      </c>
      <c r="U90" s="760" t="s">
        <v>328</v>
      </c>
      <c r="V90" s="774"/>
      <c r="W90" s="785"/>
      <c r="X90" s="786"/>
      <c r="Y90" s="17"/>
      <c r="AA90" s="17"/>
      <c r="AD90" s="196"/>
      <c r="AE90" s="197"/>
      <c r="AF90" s="17"/>
      <c r="AG90" s="17"/>
    </row>
    <row r="91" spans="1:41" ht="14.25" customHeight="1" x14ac:dyDescent="0.15">
      <c r="A91" s="863"/>
      <c r="B91" s="864"/>
      <c r="C91" s="923"/>
      <c r="D91" s="565"/>
      <c r="E91" s="772"/>
      <c r="F91" s="565"/>
      <c r="G91" s="775"/>
      <c r="H91" s="776"/>
      <c r="I91" s="565"/>
      <c r="J91" s="772"/>
      <c r="K91" s="565"/>
      <c r="L91" s="775"/>
      <c r="M91" s="778"/>
      <c r="N91" s="769"/>
      <c r="O91" s="566"/>
      <c r="P91" s="569">
        <f>IF(OR(A90="",D91="",I91=""),0,FLOOR(IF(I91&lt;D91,TIME(I91,K91,1)+1,TIME(I91,K91,1))-TIME(D91,F91,0)-TIME(0,O91,0),"0:15"))</f>
        <v>0</v>
      </c>
      <c r="Q91" s="762"/>
      <c r="R91" s="776"/>
      <c r="S91" s="553"/>
      <c r="T91" s="925"/>
      <c r="U91" s="762"/>
      <c r="V91" s="776"/>
      <c r="W91" s="766"/>
      <c r="X91" s="767"/>
      <c r="Y91" s="17"/>
      <c r="AA91" s="17"/>
      <c r="AD91" s="196"/>
      <c r="AE91" s="197"/>
      <c r="AF91" s="17"/>
      <c r="AG91" s="17"/>
    </row>
    <row r="92" spans="1:41" ht="20.25" customHeight="1" x14ac:dyDescent="0.15">
      <c r="A92" s="863"/>
      <c r="B92" s="864"/>
      <c r="C92" s="905" t="s">
        <v>330</v>
      </c>
      <c r="D92" s="896"/>
      <c r="E92" s="897"/>
      <c r="F92" s="897"/>
      <c r="G92" s="897"/>
      <c r="H92" s="897"/>
      <c r="I92" s="897"/>
      <c r="J92" s="897"/>
      <c r="K92" s="897"/>
      <c r="L92" s="897"/>
      <c r="M92" s="897"/>
      <c r="N92" s="897"/>
      <c r="O92" s="897"/>
      <c r="P92" s="897"/>
      <c r="Q92" s="897"/>
      <c r="R92" s="897"/>
      <c r="S92" s="897"/>
      <c r="T92" s="897"/>
      <c r="U92" s="897"/>
      <c r="V92" s="897"/>
      <c r="W92" s="897"/>
      <c r="X92" s="898"/>
      <c r="Y92" s="17"/>
      <c r="AA92" s="17"/>
      <c r="AD92" s="196"/>
      <c r="AE92" s="197"/>
      <c r="AF92" s="17"/>
      <c r="AG92" s="17"/>
    </row>
    <row r="93" spans="1:41" ht="20.25" customHeight="1" x14ac:dyDescent="0.15">
      <c r="A93" s="863"/>
      <c r="B93" s="864"/>
      <c r="C93" s="906"/>
      <c r="D93" s="899"/>
      <c r="E93" s="900"/>
      <c r="F93" s="900"/>
      <c r="G93" s="900"/>
      <c r="H93" s="900"/>
      <c r="I93" s="900"/>
      <c r="J93" s="900"/>
      <c r="K93" s="900"/>
      <c r="L93" s="900"/>
      <c r="M93" s="900"/>
      <c r="N93" s="900"/>
      <c r="O93" s="900"/>
      <c r="P93" s="900"/>
      <c r="Q93" s="900"/>
      <c r="R93" s="900"/>
      <c r="S93" s="900"/>
      <c r="T93" s="900"/>
      <c r="U93" s="900"/>
      <c r="V93" s="900"/>
      <c r="W93" s="900"/>
      <c r="X93" s="901"/>
      <c r="Y93" s="17"/>
      <c r="AA93" s="17"/>
      <c r="AD93" s="196"/>
      <c r="AE93" s="197"/>
      <c r="AF93" s="17"/>
      <c r="AG93" s="17"/>
    </row>
    <row r="94" spans="1:41" ht="20.25" customHeight="1" x14ac:dyDescent="0.15">
      <c r="A94" s="865"/>
      <c r="B94" s="866"/>
      <c r="C94" s="907"/>
      <c r="D94" s="902"/>
      <c r="E94" s="903"/>
      <c r="F94" s="903"/>
      <c r="G94" s="903"/>
      <c r="H94" s="903"/>
      <c r="I94" s="903"/>
      <c r="J94" s="903"/>
      <c r="K94" s="903"/>
      <c r="L94" s="903"/>
      <c r="M94" s="903"/>
      <c r="N94" s="903"/>
      <c r="O94" s="903"/>
      <c r="P94" s="903"/>
      <c r="Q94" s="903"/>
      <c r="R94" s="903"/>
      <c r="S94" s="903"/>
      <c r="T94" s="903"/>
      <c r="U94" s="903"/>
      <c r="V94" s="903"/>
      <c r="W94" s="903"/>
      <c r="X94" s="904"/>
      <c r="Y94" s="17"/>
      <c r="AA94" s="17"/>
      <c r="AD94" s="196"/>
      <c r="AE94" s="197"/>
      <c r="AF94" s="17"/>
      <c r="AG94" s="17"/>
    </row>
    <row r="95" spans="1:41" ht="14.25" customHeight="1" x14ac:dyDescent="0.15">
      <c r="A95" s="861" t="s">
        <v>308</v>
      </c>
      <c r="B95" s="862"/>
      <c r="C95" s="867" t="s">
        <v>329</v>
      </c>
      <c r="D95" s="563"/>
      <c r="E95" s="771" t="s">
        <v>186</v>
      </c>
      <c r="F95" s="563"/>
      <c r="G95" s="773" t="s">
        <v>187</v>
      </c>
      <c r="H95" s="774"/>
      <c r="I95" s="563"/>
      <c r="J95" s="771" t="s">
        <v>186</v>
      </c>
      <c r="K95" s="563"/>
      <c r="L95" s="773" t="s">
        <v>188</v>
      </c>
      <c r="M95" s="777"/>
      <c r="N95" s="768" t="s">
        <v>189</v>
      </c>
      <c r="O95" s="564"/>
      <c r="P95" s="568">
        <f>IF(OR(A95="",D95="",I95=""),0,FLOOR(IF(I95&lt;D95,TIME(I95,K95,1)+1,TIME(I95,K95,1))-TIME(D95,F95,0)-TIME(0,O95,0),"0:15"))</f>
        <v>0</v>
      </c>
      <c r="Q95" s="779" t="s">
        <v>290</v>
      </c>
      <c r="R95" s="774"/>
      <c r="S95" s="554"/>
      <c r="T95" s="924" t="s">
        <v>135</v>
      </c>
      <c r="U95" s="760" t="s">
        <v>328</v>
      </c>
      <c r="V95" s="774"/>
      <c r="W95" s="785"/>
      <c r="X95" s="786"/>
      <c r="Y95" s="17"/>
      <c r="AA95" s="17"/>
      <c r="AD95" s="196"/>
      <c r="AE95" s="197"/>
      <c r="AF95" s="17"/>
      <c r="AG95" s="17"/>
    </row>
    <row r="96" spans="1:41" ht="14.25" customHeight="1" x14ac:dyDescent="0.15">
      <c r="A96" s="863"/>
      <c r="B96" s="864"/>
      <c r="C96" s="923"/>
      <c r="D96" s="565"/>
      <c r="E96" s="772"/>
      <c r="F96" s="565"/>
      <c r="G96" s="775"/>
      <c r="H96" s="776"/>
      <c r="I96" s="565"/>
      <c r="J96" s="772"/>
      <c r="K96" s="565"/>
      <c r="L96" s="775"/>
      <c r="M96" s="778"/>
      <c r="N96" s="769"/>
      <c r="O96" s="566"/>
      <c r="P96" s="569">
        <f>IF(OR(A95="",D96="",I96=""),0,FLOOR(IF(I96&lt;D96,TIME(I96,K96,1)+1,TIME(I96,K96,1))-TIME(D96,F96,0)-TIME(0,O96,0),"0:15"))</f>
        <v>0</v>
      </c>
      <c r="Q96" s="762"/>
      <c r="R96" s="776"/>
      <c r="S96" s="553"/>
      <c r="T96" s="925"/>
      <c r="U96" s="762"/>
      <c r="V96" s="776"/>
      <c r="W96" s="766"/>
      <c r="X96" s="767"/>
      <c r="Y96" s="17"/>
      <c r="AA96" s="17"/>
      <c r="AD96" s="196"/>
      <c r="AE96" s="197"/>
      <c r="AF96" s="17"/>
      <c r="AG96" s="17"/>
    </row>
    <row r="97" spans="1:41" ht="20.25" customHeight="1" x14ac:dyDescent="0.15">
      <c r="A97" s="863"/>
      <c r="B97" s="864"/>
      <c r="C97" s="905" t="s">
        <v>330</v>
      </c>
      <c r="D97" s="896"/>
      <c r="E97" s="897"/>
      <c r="F97" s="897"/>
      <c r="G97" s="897"/>
      <c r="H97" s="897"/>
      <c r="I97" s="897"/>
      <c r="J97" s="897"/>
      <c r="K97" s="897"/>
      <c r="L97" s="897"/>
      <c r="M97" s="897"/>
      <c r="N97" s="897"/>
      <c r="O97" s="897"/>
      <c r="P97" s="897"/>
      <c r="Q97" s="897"/>
      <c r="R97" s="897"/>
      <c r="S97" s="897"/>
      <c r="T97" s="897"/>
      <c r="U97" s="897"/>
      <c r="V97" s="897"/>
      <c r="W97" s="897"/>
      <c r="X97" s="898"/>
      <c r="Y97" s="17"/>
      <c r="AA97" s="17"/>
      <c r="AD97" s="196"/>
      <c r="AE97" s="197"/>
      <c r="AF97" s="17"/>
      <c r="AG97" s="17"/>
    </row>
    <row r="98" spans="1:41" ht="20.25" customHeight="1" x14ac:dyDescent="0.15">
      <c r="A98" s="863"/>
      <c r="B98" s="864"/>
      <c r="C98" s="906"/>
      <c r="D98" s="899"/>
      <c r="E98" s="900"/>
      <c r="F98" s="900"/>
      <c r="G98" s="900"/>
      <c r="H98" s="900"/>
      <c r="I98" s="900"/>
      <c r="J98" s="900"/>
      <c r="K98" s="900"/>
      <c r="L98" s="900"/>
      <c r="M98" s="900"/>
      <c r="N98" s="900"/>
      <c r="O98" s="900"/>
      <c r="P98" s="900"/>
      <c r="Q98" s="900"/>
      <c r="R98" s="900"/>
      <c r="S98" s="900"/>
      <c r="T98" s="900"/>
      <c r="U98" s="900"/>
      <c r="V98" s="900"/>
      <c r="W98" s="900"/>
      <c r="X98" s="901"/>
      <c r="Y98" s="17"/>
      <c r="AA98" s="17"/>
      <c r="AD98" s="196"/>
      <c r="AE98" s="197"/>
      <c r="AF98" s="17"/>
      <c r="AG98" s="17"/>
    </row>
    <row r="99" spans="1:41" ht="20.25" customHeight="1" x14ac:dyDescent="0.15">
      <c r="A99" s="865"/>
      <c r="B99" s="866"/>
      <c r="C99" s="907"/>
      <c r="D99" s="902"/>
      <c r="E99" s="903"/>
      <c r="F99" s="903"/>
      <c r="G99" s="903"/>
      <c r="H99" s="903"/>
      <c r="I99" s="903"/>
      <c r="J99" s="903"/>
      <c r="K99" s="903"/>
      <c r="L99" s="903"/>
      <c r="M99" s="903"/>
      <c r="N99" s="903"/>
      <c r="O99" s="903"/>
      <c r="P99" s="903"/>
      <c r="Q99" s="903"/>
      <c r="R99" s="903"/>
      <c r="S99" s="903"/>
      <c r="T99" s="903"/>
      <c r="U99" s="903"/>
      <c r="V99" s="903"/>
      <c r="W99" s="903"/>
      <c r="X99" s="904"/>
      <c r="Y99" s="17"/>
      <c r="AA99" s="17"/>
      <c r="AD99" s="196"/>
      <c r="AE99" s="197"/>
      <c r="AF99" s="17"/>
      <c r="AG99" s="17"/>
    </row>
    <row r="100" spans="1:41" ht="14.25" customHeight="1" x14ac:dyDescent="0.15">
      <c r="A100" s="861" t="s">
        <v>309</v>
      </c>
      <c r="B100" s="862"/>
      <c r="C100" s="867" t="s">
        <v>329</v>
      </c>
      <c r="D100" s="563"/>
      <c r="E100" s="771" t="s">
        <v>186</v>
      </c>
      <c r="F100" s="563"/>
      <c r="G100" s="773" t="s">
        <v>187</v>
      </c>
      <c r="H100" s="774"/>
      <c r="I100" s="563"/>
      <c r="J100" s="771" t="s">
        <v>186</v>
      </c>
      <c r="K100" s="563"/>
      <c r="L100" s="773" t="s">
        <v>188</v>
      </c>
      <c r="M100" s="777"/>
      <c r="N100" s="768" t="s">
        <v>189</v>
      </c>
      <c r="O100" s="564"/>
      <c r="P100" s="568">
        <f>IF(OR(A100="",D100="",I100=""),0,FLOOR(IF(I100&lt;D100,TIME(I100,K100,1)+1,TIME(I100,K100,1))-TIME(D100,F100,0)-TIME(0,O100,0),"0:15"))</f>
        <v>0</v>
      </c>
      <c r="Q100" s="779" t="s">
        <v>290</v>
      </c>
      <c r="R100" s="774"/>
      <c r="S100" s="554"/>
      <c r="T100" s="924" t="s">
        <v>135</v>
      </c>
      <c r="U100" s="760" t="s">
        <v>328</v>
      </c>
      <c r="V100" s="774"/>
      <c r="W100" s="785"/>
      <c r="X100" s="786"/>
      <c r="Y100" s="17"/>
      <c r="AA100" s="17"/>
      <c r="AD100" s="196"/>
      <c r="AE100" s="197"/>
      <c r="AF100" s="17"/>
      <c r="AG100" s="17"/>
    </row>
    <row r="101" spans="1:41" ht="14.25" customHeight="1" x14ac:dyDescent="0.15">
      <c r="A101" s="863"/>
      <c r="B101" s="864"/>
      <c r="C101" s="923"/>
      <c r="D101" s="565"/>
      <c r="E101" s="772"/>
      <c r="F101" s="565"/>
      <c r="G101" s="775"/>
      <c r="H101" s="776"/>
      <c r="I101" s="565"/>
      <c r="J101" s="772"/>
      <c r="K101" s="565"/>
      <c r="L101" s="775"/>
      <c r="M101" s="778"/>
      <c r="N101" s="769"/>
      <c r="O101" s="566"/>
      <c r="P101" s="569">
        <f>IF(OR(A100="",D101="",I101=""),0,FLOOR(IF(I101&lt;D101,TIME(I101,K101,1)+1,TIME(I101,K101,1))-TIME(D101,F101,0)-TIME(0,O101,0),"0:15"))</f>
        <v>0</v>
      </c>
      <c r="Q101" s="762"/>
      <c r="R101" s="776"/>
      <c r="S101" s="553"/>
      <c r="T101" s="925"/>
      <c r="U101" s="762"/>
      <c r="V101" s="776"/>
      <c r="W101" s="766"/>
      <c r="X101" s="767"/>
      <c r="Y101" s="17"/>
      <c r="AA101" s="17"/>
      <c r="AD101" s="196"/>
      <c r="AE101" s="197"/>
      <c r="AF101" s="17"/>
      <c r="AG101" s="17"/>
    </row>
    <row r="102" spans="1:41" ht="20.25" customHeight="1" x14ac:dyDescent="0.15">
      <c r="A102" s="863"/>
      <c r="B102" s="864"/>
      <c r="C102" s="905" t="s">
        <v>330</v>
      </c>
      <c r="D102" s="896"/>
      <c r="E102" s="897"/>
      <c r="F102" s="897"/>
      <c r="G102" s="897"/>
      <c r="H102" s="897"/>
      <c r="I102" s="897"/>
      <c r="J102" s="897"/>
      <c r="K102" s="897"/>
      <c r="L102" s="897"/>
      <c r="M102" s="897"/>
      <c r="N102" s="897"/>
      <c r="O102" s="897"/>
      <c r="P102" s="897"/>
      <c r="Q102" s="897"/>
      <c r="R102" s="897"/>
      <c r="S102" s="897"/>
      <c r="T102" s="897"/>
      <c r="U102" s="897"/>
      <c r="V102" s="897"/>
      <c r="W102" s="897"/>
      <c r="X102" s="898"/>
      <c r="Y102" s="17"/>
      <c r="AA102" s="17"/>
      <c r="AD102" s="196"/>
      <c r="AE102" s="197"/>
      <c r="AF102" s="17"/>
      <c r="AG102" s="17"/>
    </row>
    <row r="103" spans="1:41" ht="20.25" customHeight="1" x14ac:dyDescent="0.15">
      <c r="A103" s="863"/>
      <c r="B103" s="864"/>
      <c r="C103" s="906"/>
      <c r="D103" s="899"/>
      <c r="E103" s="900"/>
      <c r="F103" s="900"/>
      <c r="G103" s="900"/>
      <c r="H103" s="900"/>
      <c r="I103" s="900"/>
      <c r="J103" s="900"/>
      <c r="K103" s="900"/>
      <c r="L103" s="900"/>
      <c r="M103" s="900"/>
      <c r="N103" s="900"/>
      <c r="O103" s="900"/>
      <c r="P103" s="900"/>
      <c r="Q103" s="900"/>
      <c r="R103" s="900"/>
      <c r="S103" s="900"/>
      <c r="T103" s="900"/>
      <c r="U103" s="900"/>
      <c r="V103" s="900"/>
      <c r="W103" s="900"/>
      <c r="X103" s="901"/>
      <c r="Y103" s="17"/>
      <c r="AA103" s="17"/>
      <c r="AD103" s="196"/>
      <c r="AE103" s="197"/>
      <c r="AF103" s="17"/>
      <c r="AG103" s="17"/>
    </row>
    <row r="104" spans="1:41" ht="20.25" customHeight="1" x14ac:dyDescent="0.15">
      <c r="A104" s="865"/>
      <c r="B104" s="866"/>
      <c r="C104" s="907"/>
      <c r="D104" s="902"/>
      <c r="E104" s="903"/>
      <c r="F104" s="903"/>
      <c r="G104" s="903"/>
      <c r="H104" s="903"/>
      <c r="I104" s="903"/>
      <c r="J104" s="903"/>
      <c r="K104" s="903"/>
      <c r="L104" s="903"/>
      <c r="M104" s="903"/>
      <c r="N104" s="903"/>
      <c r="O104" s="903"/>
      <c r="P104" s="903"/>
      <c r="Q104" s="903"/>
      <c r="R104" s="903"/>
      <c r="S104" s="903"/>
      <c r="T104" s="903"/>
      <c r="U104" s="903"/>
      <c r="V104" s="903"/>
      <c r="W104" s="903"/>
      <c r="X104" s="904"/>
      <c r="Y104" s="17"/>
      <c r="AA104" s="17"/>
      <c r="AD104" s="196"/>
      <c r="AE104" s="197"/>
      <c r="AF104" s="17"/>
      <c r="AG104" s="17"/>
    </row>
    <row r="105" spans="1:41" ht="14.25" customHeight="1" x14ac:dyDescent="0.15">
      <c r="A105" s="861" t="s">
        <v>310</v>
      </c>
      <c r="B105" s="862"/>
      <c r="C105" s="867" t="s">
        <v>329</v>
      </c>
      <c r="D105" s="563"/>
      <c r="E105" s="771" t="s">
        <v>186</v>
      </c>
      <c r="F105" s="563"/>
      <c r="G105" s="773" t="s">
        <v>187</v>
      </c>
      <c r="H105" s="774"/>
      <c r="I105" s="563"/>
      <c r="J105" s="771" t="s">
        <v>186</v>
      </c>
      <c r="K105" s="563"/>
      <c r="L105" s="773" t="s">
        <v>188</v>
      </c>
      <c r="M105" s="777"/>
      <c r="N105" s="768" t="s">
        <v>189</v>
      </c>
      <c r="O105" s="564"/>
      <c r="P105" s="568">
        <f>IF(OR(A105="",D105="",I105=""),0,FLOOR(IF(I105&lt;D105,TIME(I105,K105,1)+1,TIME(I105,K105,1))-TIME(D105,F105,0)-TIME(0,O105,0),"0:15"))</f>
        <v>0</v>
      </c>
      <c r="Q105" s="779" t="s">
        <v>290</v>
      </c>
      <c r="R105" s="774"/>
      <c r="S105" s="554"/>
      <c r="T105" s="924" t="s">
        <v>135</v>
      </c>
      <c r="U105" s="760" t="s">
        <v>328</v>
      </c>
      <c r="V105" s="774"/>
      <c r="W105" s="785"/>
      <c r="X105" s="786"/>
      <c r="Y105" s="17"/>
      <c r="AA105" s="17"/>
      <c r="AD105" s="196"/>
      <c r="AE105" s="197"/>
      <c r="AF105" s="17"/>
      <c r="AG105" s="17"/>
    </row>
    <row r="106" spans="1:41" ht="14.25" customHeight="1" x14ac:dyDescent="0.15">
      <c r="A106" s="863"/>
      <c r="B106" s="864"/>
      <c r="C106" s="923"/>
      <c r="D106" s="565"/>
      <c r="E106" s="772"/>
      <c r="F106" s="565"/>
      <c r="G106" s="775"/>
      <c r="H106" s="776"/>
      <c r="I106" s="565"/>
      <c r="J106" s="772"/>
      <c r="K106" s="565"/>
      <c r="L106" s="775"/>
      <c r="M106" s="778"/>
      <c r="N106" s="769"/>
      <c r="O106" s="566"/>
      <c r="P106" s="569">
        <f>IF(OR(A105="",D106="",I106=""),0,FLOOR(IF(I106&lt;D106,TIME(I106,K106,1)+1,TIME(I106,K106,1))-TIME(D106,F106,0)-TIME(0,O106,0),"0:15"))</f>
        <v>0</v>
      </c>
      <c r="Q106" s="762"/>
      <c r="R106" s="776"/>
      <c r="S106" s="553"/>
      <c r="T106" s="925"/>
      <c r="U106" s="762"/>
      <c r="V106" s="776"/>
      <c r="W106" s="766"/>
      <c r="X106" s="767"/>
      <c r="Y106" s="17"/>
      <c r="AA106" s="17"/>
      <c r="AD106" s="196"/>
      <c r="AE106" s="197"/>
      <c r="AF106" s="17"/>
      <c r="AG106" s="17"/>
    </row>
    <row r="107" spans="1:41" ht="20.25" customHeight="1" x14ac:dyDescent="0.15">
      <c r="A107" s="863"/>
      <c r="B107" s="864"/>
      <c r="C107" s="905" t="s">
        <v>330</v>
      </c>
      <c r="D107" s="896"/>
      <c r="E107" s="897"/>
      <c r="F107" s="897"/>
      <c r="G107" s="897"/>
      <c r="H107" s="897"/>
      <c r="I107" s="897"/>
      <c r="J107" s="897"/>
      <c r="K107" s="897"/>
      <c r="L107" s="897"/>
      <c r="M107" s="897"/>
      <c r="N107" s="897"/>
      <c r="O107" s="897"/>
      <c r="P107" s="897"/>
      <c r="Q107" s="897"/>
      <c r="R107" s="897"/>
      <c r="S107" s="897"/>
      <c r="T107" s="897"/>
      <c r="U107" s="897"/>
      <c r="V107" s="897"/>
      <c r="W107" s="897"/>
      <c r="X107" s="898"/>
      <c r="Y107" s="17"/>
      <c r="AA107" s="17"/>
      <c r="AD107" s="196"/>
      <c r="AE107" s="197"/>
      <c r="AF107" s="17"/>
      <c r="AG107" s="17"/>
    </row>
    <row r="108" spans="1:41" ht="20.25" customHeight="1" x14ac:dyDescent="0.15">
      <c r="A108" s="863"/>
      <c r="B108" s="864"/>
      <c r="C108" s="906"/>
      <c r="D108" s="899"/>
      <c r="E108" s="900"/>
      <c r="F108" s="900"/>
      <c r="G108" s="900"/>
      <c r="H108" s="900"/>
      <c r="I108" s="900"/>
      <c r="J108" s="900"/>
      <c r="K108" s="900"/>
      <c r="L108" s="900"/>
      <c r="M108" s="900"/>
      <c r="N108" s="900"/>
      <c r="O108" s="900"/>
      <c r="P108" s="900"/>
      <c r="Q108" s="900"/>
      <c r="R108" s="900"/>
      <c r="S108" s="900"/>
      <c r="T108" s="900"/>
      <c r="U108" s="900"/>
      <c r="V108" s="900"/>
      <c r="W108" s="900"/>
      <c r="X108" s="901"/>
      <c r="Y108" s="17"/>
      <c r="AA108" s="17"/>
      <c r="AD108" s="196"/>
      <c r="AE108" s="197"/>
      <c r="AF108" s="17"/>
      <c r="AG108" s="17"/>
    </row>
    <row r="109" spans="1:41" ht="20.25" customHeight="1" x14ac:dyDescent="0.15">
      <c r="A109" s="865"/>
      <c r="B109" s="866"/>
      <c r="C109" s="907"/>
      <c r="D109" s="902"/>
      <c r="E109" s="903"/>
      <c r="F109" s="903"/>
      <c r="G109" s="903"/>
      <c r="H109" s="903"/>
      <c r="I109" s="903"/>
      <c r="J109" s="903"/>
      <c r="K109" s="903"/>
      <c r="L109" s="903"/>
      <c r="M109" s="903"/>
      <c r="N109" s="903"/>
      <c r="O109" s="903"/>
      <c r="P109" s="903"/>
      <c r="Q109" s="903"/>
      <c r="R109" s="903"/>
      <c r="S109" s="903"/>
      <c r="T109" s="903"/>
      <c r="U109" s="903"/>
      <c r="V109" s="903"/>
      <c r="W109" s="903"/>
      <c r="X109" s="904"/>
      <c r="Y109" s="17"/>
      <c r="AA109" s="17"/>
      <c r="AD109" s="196"/>
      <c r="AE109" s="197"/>
      <c r="AF109" s="17"/>
      <c r="AG109" s="17"/>
    </row>
    <row r="110" spans="1:41" ht="14.25" customHeight="1" x14ac:dyDescent="0.15">
      <c r="A110" s="573"/>
      <c r="B110" s="573"/>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75"/>
      <c r="Y110" s="17"/>
      <c r="AA110" s="17"/>
      <c r="AD110" s="196"/>
      <c r="AE110" s="196"/>
      <c r="AF110" s="17"/>
      <c r="AG110" s="17"/>
      <c r="AK110" s="207"/>
      <c r="AL110" s="217"/>
      <c r="AM110" s="209"/>
      <c r="AO110" s="209"/>
    </row>
    <row r="111" spans="1:41" ht="14.25" customHeight="1" x14ac:dyDescent="0.15">
      <c r="A111" s="574"/>
      <c r="B111" s="574"/>
      <c r="C111" s="592"/>
      <c r="D111" s="592"/>
      <c r="E111" s="592"/>
      <c r="F111" s="592"/>
      <c r="G111" s="592"/>
      <c r="H111" s="592"/>
      <c r="I111" s="592"/>
      <c r="J111" s="592"/>
      <c r="K111" s="592"/>
      <c r="L111" s="592"/>
      <c r="M111" s="592"/>
      <c r="N111" s="592"/>
      <c r="O111" s="592"/>
      <c r="P111" s="592"/>
      <c r="Q111" s="592"/>
      <c r="R111" s="592"/>
      <c r="S111" s="592"/>
      <c r="T111" s="592"/>
      <c r="U111" s="787" t="str">
        <f>IF('10号'!T75="","（ 平成　　年　　月 ）",'10号'!T78)</f>
        <v>（ 平成　　年　　月 ）</v>
      </c>
      <c r="V111" s="787"/>
      <c r="W111" s="787"/>
      <c r="X111" s="787"/>
      <c r="Y111" s="17"/>
      <c r="AA111" s="17"/>
      <c r="AD111" s="196"/>
      <c r="AE111" s="196"/>
      <c r="AF111" s="17"/>
      <c r="AG111" s="17"/>
      <c r="AK111" s="207"/>
      <c r="AL111" s="217"/>
      <c r="AM111" s="209"/>
      <c r="AO111" s="209"/>
    </row>
    <row r="112" spans="1:41" ht="14.25" customHeight="1" x14ac:dyDescent="0.15">
      <c r="A112" s="861" t="s">
        <v>311</v>
      </c>
      <c r="B112" s="862"/>
      <c r="C112" s="867" t="s">
        <v>329</v>
      </c>
      <c r="D112" s="563"/>
      <c r="E112" s="771" t="s">
        <v>186</v>
      </c>
      <c r="F112" s="563"/>
      <c r="G112" s="773" t="s">
        <v>187</v>
      </c>
      <c r="H112" s="774"/>
      <c r="I112" s="563"/>
      <c r="J112" s="771" t="s">
        <v>186</v>
      </c>
      <c r="K112" s="563"/>
      <c r="L112" s="773" t="s">
        <v>188</v>
      </c>
      <c r="M112" s="777"/>
      <c r="N112" s="768" t="s">
        <v>189</v>
      </c>
      <c r="O112" s="564"/>
      <c r="P112" s="568">
        <f>IF(OR(A112="",D112="",I112=""),0,FLOOR(IF(I112&lt;D112,TIME(I112,K112,1)+1,TIME(I112,K112,1))-TIME(D112,F112,0)-TIME(0,O112,0),"0:15"))</f>
        <v>0</v>
      </c>
      <c r="Q112" s="779" t="s">
        <v>290</v>
      </c>
      <c r="R112" s="774"/>
      <c r="S112" s="554"/>
      <c r="T112" s="924" t="s">
        <v>135</v>
      </c>
      <c r="U112" s="760" t="s">
        <v>328</v>
      </c>
      <c r="V112" s="774"/>
      <c r="W112" s="785"/>
      <c r="X112" s="786"/>
      <c r="Y112" s="17"/>
      <c r="AA112" s="17"/>
      <c r="AD112" s="196"/>
      <c r="AE112" s="197"/>
      <c r="AF112" s="17"/>
      <c r="AG112" s="17"/>
    </row>
    <row r="113" spans="1:41" ht="14.25" customHeight="1" x14ac:dyDescent="0.15">
      <c r="A113" s="863"/>
      <c r="B113" s="864"/>
      <c r="C113" s="923"/>
      <c r="D113" s="565"/>
      <c r="E113" s="772"/>
      <c r="F113" s="565"/>
      <c r="G113" s="775"/>
      <c r="H113" s="776"/>
      <c r="I113" s="565"/>
      <c r="J113" s="772"/>
      <c r="K113" s="565"/>
      <c r="L113" s="775"/>
      <c r="M113" s="778"/>
      <c r="N113" s="769"/>
      <c r="O113" s="566"/>
      <c r="P113" s="569">
        <f>IF(OR(A112="",D113="",I113=""),0,FLOOR(IF(I113&lt;D113,TIME(I113,K113,1)+1,TIME(I113,K113,1))-TIME(D113,F113,0)-TIME(0,O113,0),"0:15"))</f>
        <v>0</v>
      </c>
      <c r="Q113" s="762"/>
      <c r="R113" s="776"/>
      <c r="S113" s="553"/>
      <c r="T113" s="925"/>
      <c r="U113" s="762"/>
      <c r="V113" s="776"/>
      <c r="W113" s="766"/>
      <c r="X113" s="767"/>
      <c r="Y113" s="17"/>
      <c r="AA113" s="17"/>
      <c r="AD113" s="196"/>
      <c r="AE113" s="197"/>
      <c r="AF113" s="17"/>
      <c r="AG113" s="17"/>
    </row>
    <row r="114" spans="1:41" ht="20.25" customHeight="1" x14ac:dyDescent="0.15">
      <c r="A114" s="863"/>
      <c r="B114" s="864"/>
      <c r="C114" s="905" t="s">
        <v>330</v>
      </c>
      <c r="D114" s="896"/>
      <c r="E114" s="897"/>
      <c r="F114" s="897"/>
      <c r="G114" s="897"/>
      <c r="H114" s="897"/>
      <c r="I114" s="897"/>
      <c r="J114" s="897"/>
      <c r="K114" s="897"/>
      <c r="L114" s="897"/>
      <c r="M114" s="897"/>
      <c r="N114" s="897"/>
      <c r="O114" s="897"/>
      <c r="P114" s="897"/>
      <c r="Q114" s="897"/>
      <c r="R114" s="897"/>
      <c r="S114" s="897"/>
      <c r="T114" s="897"/>
      <c r="U114" s="897"/>
      <c r="V114" s="897"/>
      <c r="W114" s="897"/>
      <c r="X114" s="898"/>
      <c r="Y114" s="17"/>
      <c r="AA114" s="17"/>
      <c r="AD114" s="196"/>
      <c r="AE114" s="197"/>
      <c r="AF114" s="17"/>
      <c r="AG114" s="17"/>
    </row>
    <row r="115" spans="1:41" ht="20.25" customHeight="1" x14ac:dyDescent="0.15">
      <c r="A115" s="863"/>
      <c r="B115" s="864"/>
      <c r="C115" s="906"/>
      <c r="D115" s="899"/>
      <c r="E115" s="900"/>
      <c r="F115" s="900"/>
      <c r="G115" s="900"/>
      <c r="H115" s="900"/>
      <c r="I115" s="900"/>
      <c r="J115" s="900"/>
      <c r="K115" s="900"/>
      <c r="L115" s="900"/>
      <c r="M115" s="900"/>
      <c r="N115" s="900"/>
      <c r="O115" s="900"/>
      <c r="P115" s="900"/>
      <c r="Q115" s="900"/>
      <c r="R115" s="900"/>
      <c r="S115" s="900"/>
      <c r="T115" s="900"/>
      <c r="U115" s="900"/>
      <c r="V115" s="900"/>
      <c r="W115" s="900"/>
      <c r="X115" s="901"/>
      <c r="Y115" s="17"/>
      <c r="AA115" s="17"/>
      <c r="AD115" s="196"/>
      <c r="AE115" s="197"/>
      <c r="AF115" s="17"/>
      <c r="AG115" s="17"/>
    </row>
    <row r="116" spans="1:41" ht="20.25" customHeight="1" x14ac:dyDescent="0.15">
      <c r="A116" s="865"/>
      <c r="B116" s="866"/>
      <c r="C116" s="907"/>
      <c r="D116" s="902"/>
      <c r="E116" s="903"/>
      <c r="F116" s="903"/>
      <c r="G116" s="903"/>
      <c r="H116" s="903"/>
      <c r="I116" s="903"/>
      <c r="J116" s="903"/>
      <c r="K116" s="903"/>
      <c r="L116" s="903"/>
      <c r="M116" s="903"/>
      <c r="N116" s="903"/>
      <c r="O116" s="903"/>
      <c r="P116" s="903"/>
      <c r="Q116" s="903"/>
      <c r="R116" s="903"/>
      <c r="S116" s="903"/>
      <c r="T116" s="903"/>
      <c r="U116" s="903"/>
      <c r="V116" s="903"/>
      <c r="W116" s="903"/>
      <c r="X116" s="904"/>
      <c r="Y116" s="17"/>
      <c r="AA116" s="17"/>
      <c r="AD116" s="196"/>
      <c r="AE116" s="197"/>
      <c r="AF116" s="17"/>
      <c r="AG116" s="17"/>
    </row>
    <row r="117" spans="1:41" ht="14.25" customHeight="1" x14ac:dyDescent="0.15">
      <c r="A117" s="861" t="s">
        <v>312</v>
      </c>
      <c r="B117" s="862"/>
      <c r="C117" s="867" t="s">
        <v>329</v>
      </c>
      <c r="D117" s="563"/>
      <c r="E117" s="771" t="s">
        <v>186</v>
      </c>
      <c r="F117" s="563"/>
      <c r="G117" s="773" t="s">
        <v>187</v>
      </c>
      <c r="H117" s="774"/>
      <c r="I117" s="563"/>
      <c r="J117" s="771" t="s">
        <v>186</v>
      </c>
      <c r="K117" s="563"/>
      <c r="L117" s="773" t="s">
        <v>188</v>
      </c>
      <c r="M117" s="777"/>
      <c r="N117" s="768" t="s">
        <v>189</v>
      </c>
      <c r="O117" s="564"/>
      <c r="P117" s="568">
        <f>IF(OR(A117="",D117="",I117=""),0,FLOOR(IF(I117&lt;D117,TIME(I117,K117,1)+1,TIME(I117,K117,1))-TIME(D117,F117,0)-TIME(0,O117,0),"0:15"))</f>
        <v>0</v>
      </c>
      <c r="Q117" s="779" t="s">
        <v>290</v>
      </c>
      <c r="R117" s="774"/>
      <c r="S117" s="554"/>
      <c r="T117" s="924" t="s">
        <v>135</v>
      </c>
      <c r="U117" s="760" t="s">
        <v>328</v>
      </c>
      <c r="V117" s="774"/>
      <c r="W117" s="785"/>
      <c r="X117" s="786"/>
      <c r="Y117" s="17"/>
      <c r="AA117" s="17"/>
      <c r="AD117" s="196"/>
      <c r="AE117" s="197"/>
      <c r="AF117" s="17"/>
      <c r="AG117" s="17"/>
    </row>
    <row r="118" spans="1:41" ht="14.25" customHeight="1" x14ac:dyDescent="0.15">
      <c r="A118" s="863"/>
      <c r="B118" s="864"/>
      <c r="C118" s="923"/>
      <c r="D118" s="565"/>
      <c r="E118" s="772"/>
      <c r="F118" s="565"/>
      <c r="G118" s="775"/>
      <c r="H118" s="776"/>
      <c r="I118" s="565"/>
      <c r="J118" s="772"/>
      <c r="K118" s="565"/>
      <c r="L118" s="775"/>
      <c r="M118" s="778"/>
      <c r="N118" s="769"/>
      <c r="O118" s="566"/>
      <c r="P118" s="569">
        <f>IF(OR(A117="",D118="",I118=""),0,FLOOR(IF(I118&lt;D118,TIME(I118,K118,1)+1,TIME(I118,K118,1))-TIME(D118,F118,0)-TIME(0,O118,0),"0:15"))</f>
        <v>0</v>
      </c>
      <c r="Q118" s="762"/>
      <c r="R118" s="776"/>
      <c r="S118" s="553"/>
      <c r="T118" s="925"/>
      <c r="U118" s="762"/>
      <c r="V118" s="776"/>
      <c r="W118" s="766"/>
      <c r="X118" s="767"/>
      <c r="Y118" s="17"/>
      <c r="AA118" s="17"/>
      <c r="AD118" s="196"/>
      <c r="AE118" s="197"/>
      <c r="AF118" s="17"/>
      <c r="AG118" s="17"/>
    </row>
    <row r="119" spans="1:41" ht="20.25" customHeight="1" x14ac:dyDescent="0.15">
      <c r="A119" s="863"/>
      <c r="B119" s="864"/>
      <c r="C119" s="905" t="s">
        <v>330</v>
      </c>
      <c r="D119" s="896"/>
      <c r="E119" s="897"/>
      <c r="F119" s="897"/>
      <c r="G119" s="897"/>
      <c r="H119" s="897"/>
      <c r="I119" s="897"/>
      <c r="J119" s="897"/>
      <c r="K119" s="897"/>
      <c r="L119" s="897"/>
      <c r="M119" s="897"/>
      <c r="N119" s="897"/>
      <c r="O119" s="897"/>
      <c r="P119" s="897"/>
      <c r="Q119" s="897"/>
      <c r="R119" s="897"/>
      <c r="S119" s="897"/>
      <c r="T119" s="897"/>
      <c r="U119" s="897"/>
      <c r="V119" s="897"/>
      <c r="W119" s="897"/>
      <c r="X119" s="898"/>
      <c r="Y119" s="17"/>
      <c r="AA119" s="17"/>
      <c r="AD119" s="196"/>
      <c r="AE119" s="219"/>
      <c r="AF119" s="17"/>
      <c r="AG119" s="17"/>
      <c r="AK119" s="207"/>
      <c r="AL119" s="217"/>
      <c r="AM119" s="209"/>
      <c r="AO119" s="209"/>
    </row>
    <row r="120" spans="1:41" ht="20.25" customHeight="1" x14ac:dyDescent="0.15">
      <c r="A120" s="863"/>
      <c r="B120" s="864"/>
      <c r="C120" s="906"/>
      <c r="D120" s="899"/>
      <c r="E120" s="900"/>
      <c r="F120" s="900"/>
      <c r="G120" s="900"/>
      <c r="H120" s="900"/>
      <c r="I120" s="900"/>
      <c r="J120" s="900"/>
      <c r="K120" s="900"/>
      <c r="L120" s="900"/>
      <c r="M120" s="900"/>
      <c r="N120" s="900"/>
      <c r="O120" s="900"/>
      <c r="P120" s="900"/>
      <c r="Q120" s="900"/>
      <c r="R120" s="900"/>
      <c r="S120" s="900"/>
      <c r="T120" s="900"/>
      <c r="U120" s="900"/>
      <c r="V120" s="900"/>
      <c r="W120" s="900"/>
      <c r="X120" s="901"/>
      <c r="Y120" s="17"/>
      <c r="AA120" s="17"/>
      <c r="AD120" s="196"/>
      <c r="AE120" s="219"/>
      <c r="AF120" s="17"/>
      <c r="AG120" s="17"/>
      <c r="AK120" s="207"/>
      <c r="AL120" s="217"/>
      <c r="AM120" s="209"/>
      <c r="AO120" s="209"/>
    </row>
    <row r="121" spans="1:41" ht="20.25" customHeight="1" x14ac:dyDescent="0.15">
      <c r="A121" s="865"/>
      <c r="B121" s="866"/>
      <c r="C121" s="907"/>
      <c r="D121" s="902"/>
      <c r="E121" s="903"/>
      <c r="F121" s="903"/>
      <c r="G121" s="903"/>
      <c r="H121" s="903"/>
      <c r="I121" s="903"/>
      <c r="J121" s="903"/>
      <c r="K121" s="903"/>
      <c r="L121" s="903"/>
      <c r="M121" s="903"/>
      <c r="N121" s="903"/>
      <c r="O121" s="903"/>
      <c r="P121" s="903"/>
      <c r="Q121" s="903"/>
      <c r="R121" s="903"/>
      <c r="S121" s="903"/>
      <c r="T121" s="903"/>
      <c r="U121" s="903"/>
      <c r="V121" s="903"/>
      <c r="W121" s="903"/>
      <c r="X121" s="904"/>
      <c r="Y121" s="17"/>
      <c r="AA121" s="17"/>
      <c r="AD121" s="196"/>
      <c r="AE121" s="219"/>
      <c r="AF121" s="17"/>
      <c r="AG121" s="17"/>
      <c r="AK121" s="207"/>
      <c r="AL121" s="217"/>
      <c r="AM121" s="209"/>
      <c r="AO121" s="209"/>
    </row>
    <row r="122" spans="1:41" ht="14.25" customHeight="1" x14ac:dyDescent="0.15">
      <c r="A122" s="861" t="s">
        <v>313</v>
      </c>
      <c r="B122" s="862"/>
      <c r="C122" s="867" t="s">
        <v>329</v>
      </c>
      <c r="D122" s="563"/>
      <c r="E122" s="771" t="s">
        <v>186</v>
      </c>
      <c r="F122" s="563"/>
      <c r="G122" s="773" t="s">
        <v>187</v>
      </c>
      <c r="H122" s="774"/>
      <c r="I122" s="563"/>
      <c r="J122" s="771" t="s">
        <v>186</v>
      </c>
      <c r="K122" s="563"/>
      <c r="L122" s="773" t="s">
        <v>188</v>
      </c>
      <c r="M122" s="777"/>
      <c r="N122" s="768" t="s">
        <v>189</v>
      </c>
      <c r="O122" s="564"/>
      <c r="P122" s="568">
        <f>IF(OR(A122="",D122="",I122=""),0,FLOOR(IF(I122&lt;D122,TIME(I122,K122,1)+1,TIME(I122,K122,1))-TIME(D122,F122,0)-TIME(0,O122,0),"0:15"))</f>
        <v>0</v>
      </c>
      <c r="Q122" s="779" t="s">
        <v>290</v>
      </c>
      <c r="R122" s="774"/>
      <c r="S122" s="554"/>
      <c r="T122" s="924" t="s">
        <v>135</v>
      </c>
      <c r="U122" s="760" t="s">
        <v>328</v>
      </c>
      <c r="V122" s="774"/>
      <c r="W122" s="785"/>
      <c r="X122" s="786"/>
      <c r="Y122" s="17"/>
      <c r="AA122" s="17"/>
      <c r="AD122" s="196"/>
      <c r="AE122" s="219"/>
      <c r="AF122" s="17"/>
      <c r="AG122" s="17"/>
      <c r="AK122" s="207"/>
      <c r="AL122" s="217"/>
    </row>
    <row r="123" spans="1:41" ht="14.25" customHeight="1" x14ac:dyDescent="0.15">
      <c r="A123" s="863"/>
      <c r="B123" s="864"/>
      <c r="C123" s="923"/>
      <c r="D123" s="565"/>
      <c r="E123" s="772"/>
      <c r="F123" s="565"/>
      <c r="G123" s="775"/>
      <c r="H123" s="776"/>
      <c r="I123" s="565"/>
      <c r="J123" s="772"/>
      <c r="K123" s="565"/>
      <c r="L123" s="775"/>
      <c r="M123" s="778"/>
      <c r="N123" s="769"/>
      <c r="O123" s="566"/>
      <c r="P123" s="569">
        <f>IF(OR(A122="",D123="",I123=""),0,FLOOR(IF(I123&lt;D123,TIME(I123,K123,1)+1,TIME(I123,K123,1))-TIME(D123,F123,0)-TIME(0,O123,0),"0:15"))</f>
        <v>0</v>
      </c>
      <c r="Q123" s="762"/>
      <c r="R123" s="776"/>
      <c r="S123" s="553"/>
      <c r="T123" s="925"/>
      <c r="U123" s="762"/>
      <c r="V123" s="776"/>
      <c r="W123" s="766"/>
      <c r="X123" s="767"/>
      <c r="Y123" s="17"/>
      <c r="AA123" s="17"/>
      <c r="AD123" s="196"/>
      <c r="AE123" s="219"/>
      <c r="AF123" s="17"/>
      <c r="AG123" s="17"/>
      <c r="AK123" s="207"/>
      <c r="AL123" s="217"/>
    </row>
    <row r="124" spans="1:41" ht="20.25" customHeight="1" x14ac:dyDescent="0.15">
      <c r="A124" s="863"/>
      <c r="B124" s="864"/>
      <c r="C124" s="905" t="s">
        <v>330</v>
      </c>
      <c r="D124" s="896"/>
      <c r="E124" s="897"/>
      <c r="F124" s="897"/>
      <c r="G124" s="897"/>
      <c r="H124" s="897"/>
      <c r="I124" s="897"/>
      <c r="J124" s="897"/>
      <c r="K124" s="897"/>
      <c r="L124" s="897"/>
      <c r="M124" s="897"/>
      <c r="N124" s="897"/>
      <c r="O124" s="897"/>
      <c r="P124" s="897"/>
      <c r="Q124" s="897"/>
      <c r="R124" s="897"/>
      <c r="S124" s="897"/>
      <c r="T124" s="897"/>
      <c r="U124" s="897"/>
      <c r="V124" s="897"/>
      <c r="W124" s="897"/>
      <c r="X124" s="898"/>
      <c r="Y124" s="17"/>
      <c r="AA124" s="17"/>
      <c r="AD124" s="196"/>
      <c r="AE124" s="197"/>
      <c r="AF124" s="17"/>
      <c r="AG124" s="17"/>
      <c r="AL124" s="218"/>
      <c r="AM124" s="209"/>
      <c r="AO124" s="209"/>
    </row>
    <row r="125" spans="1:41" ht="20.25" customHeight="1" x14ac:dyDescent="0.15">
      <c r="A125" s="863"/>
      <c r="B125" s="864"/>
      <c r="C125" s="906"/>
      <c r="D125" s="899"/>
      <c r="E125" s="900"/>
      <c r="F125" s="900"/>
      <c r="G125" s="900"/>
      <c r="H125" s="900"/>
      <c r="I125" s="900"/>
      <c r="J125" s="900"/>
      <c r="K125" s="900"/>
      <c r="L125" s="900"/>
      <c r="M125" s="900"/>
      <c r="N125" s="900"/>
      <c r="O125" s="900"/>
      <c r="P125" s="900"/>
      <c r="Q125" s="900"/>
      <c r="R125" s="900"/>
      <c r="S125" s="900"/>
      <c r="T125" s="900"/>
      <c r="U125" s="900"/>
      <c r="V125" s="900"/>
      <c r="W125" s="900"/>
      <c r="X125" s="901"/>
      <c r="Y125" s="17"/>
      <c r="AA125" s="17"/>
      <c r="AD125" s="196"/>
      <c r="AE125" s="197"/>
      <c r="AF125" s="17"/>
      <c r="AG125" s="17"/>
    </row>
    <row r="126" spans="1:41" ht="20.25" customHeight="1" x14ac:dyDescent="0.15">
      <c r="A126" s="865"/>
      <c r="B126" s="866"/>
      <c r="C126" s="907"/>
      <c r="D126" s="902"/>
      <c r="E126" s="903"/>
      <c r="F126" s="903"/>
      <c r="G126" s="903"/>
      <c r="H126" s="903"/>
      <c r="I126" s="903"/>
      <c r="J126" s="903"/>
      <c r="K126" s="903"/>
      <c r="L126" s="903"/>
      <c r="M126" s="903"/>
      <c r="N126" s="903"/>
      <c r="O126" s="903"/>
      <c r="P126" s="903"/>
      <c r="Q126" s="903"/>
      <c r="R126" s="903"/>
      <c r="S126" s="903"/>
      <c r="T126" s="903"/>
      <c r="U126" s="903"/>
      <c r="V126" s="903"/>
      <c r="W126" s="903"/>
      <c r="X126" s="904"/>
      <c r="Y126" s="17"/>
      <c r="AA126" s="17"/>
      <c r="AD126" s="196"/>
      <c r="AE126" s="197"/>
      <c r="AF126" s="17"/>
      <c r="AG126" s="17"/>
    </row>
    <row r="127" spans="1:41" ht="14.25" customHeight="1" x14ac:dyDescent="0.15">
      <c r="A127" s="861" t="s">
        <v>314</v>
      </c>
      <c r="B127" s="862"/>
      <c r="C127" s="867" t="s">
        <v>329</v>
      </c>
      <c r="D127" s="563"/>
      <c r="E127" s="771" t="s">
        <v>186</v>
      </c>
      <c r="F127" s="563"/>
      <c r="G127" s="773" t="s">
        <v>187</v>
      </c>
      <c r="H127" s="774"/>
      <c r="I127" s="563"/>
      <c r="J127" s="771" t="s">
        <v>186</v>
      </c>
      <c r="K127" s="563"/>
      <c r="L127" s="773" t="s">
        <v>188</v>
      </c>
      <c r="M127" s="777"/>
      <c r="N127" s="768" t="s">
        <v>189</v>
      </c>
      <c r="O127" s="564"/>
      <c r="P127" s="568">
        <f>IF(OR(A127="",D127="",I127=""),0,FLOOR(IF(I127&lt;D127,TIME(I127,K127,1)+1,TIME(I127,K127,1))-TIME(D127,F127,0)-TIME(0,O127,0),"0:15"))</f>
        <v>0</v>
      </c>
      <c r="Q127" s="779" t="s">
        <v>290</v>
      </c>
      <c r="R127" s="774"/>
      <c r="S127" s="554"/>
      <c r="T127" s="924" t="s">
        <v>135</v>
      </c>
      <c r="U127" s="760" t="s">
        <v>328</v>
      </c>
      <c r="V127" s="774"/>
      <c r="W127" s="785"/>
      <c r="X127" s="786"/>
      <c r="Y127" s="17"/>
      <c r="AA127" s="17"/>
      <c r="AD127" s="196"/>
      <c r="AE127" s="197"/>
      <c r="AF127" s="17"/>
      <c r="AG127" s="17"/>
    </row>
    <row r="128" spans="1:41" ht="14.25" customHeight="1" x14ac:dyDescent="0.15">
      <c r="A128" s="863"/>
      <c r="B128" s="864"/>
      <c r="C128" s="923"/>
      <c r="D128" s="565"/>
      <c r="E128" s="772"/>
      <c r="F128" s="565"/>
      <c r="G128" s="775"/>
      <c r="H128" s="776"/>
      <c r="I128" s="565"/>
      <c r="J128" s="772"/>
      <c r="K128" s="565"/>
      <c r="L128" s="775"/>
      <c r="M128" s="778"/>
      <c r="N128" s="769"/>
      <c r="O128" s="566"/>
      <c r="P128" s="569">
        <f>IF(OR(A127="",D128="",I128=""),0,FLOOR(IF(I128&lt;D128,TIME(I128,K128,1)+1,TIME(I128,K128,1))-TIME(D128,F128,0)-TIME(0,O128,0),"0:15"))</f>
        <v>0</v>
      </c>
      <c r="Q128" s="762"/>
      <c r="R128" s="776"/>
      <c r="S128" s="553"/>
      <c r="T128" s="925"/>
      <c r="U128" s="762"/>
      <c r="V128" s="776"/>
      <c r="W128" s="766"/>
      <c r="X128" s="767"/>
      <c r="Y128" s="17"/>
      <c r="AA128" s="17"/>
      <c r="AD128" s="196"/>
      <c r="AE128" s="197"/>
      <c r="AF128" s="17"/>
      <c r="AG128" s="17"/>
    </row>
    <row r="129" spans="1:33" ht="20.25" customHeight="1" x14ac:dyDescent="0.15">
      <c r="A129" s="863"/>
      <c r="B129" s="864"/>
      <c r="C129" s="905" t="s">
        <v>330</v>
      </c>
      <c r="D129" s="896"/>
      <c r="E129" s="897"/>
      <c r="F129" s="897"/>
      <c r="G129" s="897"/>
      <c r="H129" s="897"/>
      <c r="I129" s="897"/>
      <c r="J129" s="897"/>
      <c r="K129" s="897"/>
      <c r="L129" s="897"/>
      <c r="M129" s="897"/>
      <c r="N129" s="897"/>
      <c r="O129" s="897"/>
      <c r="P129" s="897"/>
      <c r="Q129" s="897"/>
      <c r="R129" s="897"/>
      <c r="S129" s="897"/>
      <c r="T129" s="897"/>
      <c r="U129" s="897"/>
      <c r="V129" s="897"/>
      <c r="W129" s="897"/>
      <c r="X129" s="898"/>
      <c r="Y129" s="17"/>
      <c r="AA129" s="17"/>
      <c r="AD129" s="196"/>
      <c r="AE129" s="197"/>
      <c r="AF129" s="17"/>
      <c r="AG129" s="17"/>
    </row>
    <row r="130" spans="1:33" ht="20.25" customHeight="1" x14ac:dyDescent="0.15">
      <c r="A130" s="863"/>
      <c r="B130" s="864"/>
      <c r="C130" s="906"/>
      <c r="D130" s="899"/>
      <c r="E130" s="900"/>
      <c r="F130" s="900"/>
      <c r="G130" s="900"/>
      <c r="H130" s="900"/>
      <c r="I130" s="900"/>
      <c r="J130" s="900"/>
      <c r="K130" s="900"/>
      <c r="L130" s="900"/>
      <c r="M130" s="900"/>
      <c r="N130" s="900"/>
      <c r="O130" s="900"/>
      <c r="P130" s="900"/>
      <c r="Q130" s="900"/>
      <c r="R130" s="900"/>
      <c r="S130" s="900"/>
      <c r="T130" s="900"/>
      <c r="U130" s="900"/>
      <c r="V130" s="900"/>
      <c r="W130" s="900"/>
      <c r="X130" s="901"/>
      <c r="Y130" s="17"/>
      <c r="AA130" s="17"/>
      <c r="AD130" s="196"/>
      <c r="AE130" s="197"/>
      <c r="AF130" s="17"/>
      <c r="AG130" s="17"/>
    </row>
    <row r="131" spans="1:33" ht="20.25" customHeight="1" x14ac:dyDescent="0.15">
      <c r="A131" s="865"/>
      <c r="B131" s="866"/>
      <c r="C131" s="907"/>
      <c r="D131" s="902"/>
      <c r="E131" s="903"/>
      <c r="F131" s="903"/>
      <c r="G131" s="903"/>
      <c r="H131" s="903"/>
      <c r="I131" s="903"/>
      <c r="J131" s="903"/>
      <c r="K131" s="903"/>
      <c r="L131" s="903"/>
      <c r="M131" s="903"/>
      <c r="N131" s="903"/>
      <c r="O131" s="903"/>
      <c r="P131" s="903"/>
      <c r="Q131" s="903"/>
      <c r="R131" s="903"/>
      <c r="S131" s="903"/>
      <c r="T131" s="903"/>
      <c r="U131" s="903"/>
      <c r="V131" s="903"/>
      <c r="W131" s="903"/>
      <c r="X131" s="904"/>
      <c r="Y131" s="17"/>
      <c r="AA131" s="17"/>
      <c r="AD131" s="196"/>
      <c r="AE131" s="197"/>
      <c r="AF131" s="17"/>
      <c r="AG131" s="17"/>
    </row>
    <row r="132" spans="1:33" ht="14.25" customHeight="1" x14ac:dyDescent="0.15">
      <c r="A132" s="861" t="s">
        <v>315</v>
      </c>
      <c r="B132" s="862"/>
      <c r="C132" s="867" t="s">
        <v>329</v>
      </c>
      <c r="D132" s="563"/>
      <c r="E132" s="771" t="s">
        <v>186</v>
      </c>
      <c r="F132" s="563"/>
      <c r="G132" s="773" t="s">
        <v>187</v>
      </c>
      <c r="H132" s="774"/>
      <c r="I132" s="563"/>
      <c r="J132" s="771" t="s">
        <v>186</v>
      </c>
      <c r="K132" s="563"/>
      <c r="L132" s="773" t="s">
        <v>188</v>
      </c>
      <c r="M132" s="777"/>
      <c r="N132" s="768" t="s">
        <v>189</v>
      </c>
      <c r="O132" s="564"/>
      <c r="P132" s="568">
        <f>IF(OR(A132="",D132="",I132=""),0,FLOOR(IF(I132&lt;D132,TIME(I132,K132,1)+1,TIME(I132,K132,1))-TIME(D132,F132,0)-TIME(0,O132,0),"0:15"))</f>
        <v>0</v>
      </c>
      <c r="Q132" s="779" t="s">
        <v>290</v>
      </c>
      <c r="R132" s="774"/>
      <c r="S132" s="554"/>
      <c r="T132" s="924" t="s">
        <v>135</v>
      </c>
      <c r="U132" s="760" t="s">
        <v>328</v>
      </c>
      <c r="V132" s="774"/>
      <c r="W132" s="785"/>
      <c r="X132" s="786"/>
      <c r="Y132" s="17"/>
      <c r="AA132" s="17"/>
      <c r="AD132" s="196"/>
      <c r="AE132" s="197"/>
      <c r="AF132" s="17"/>
      <c r="AG132" s="17"/>
    </row>
    <row r="133" spans="1:33" ht="14.25" customHeight="1" x14ac:dyDescent="0.15">
      <c r="A133" s="863"/>
      <c r="B133" s="864"/>
      <c r="C133" s="923"/>
      <c r="D133" s="565"/>
      <c r="E133" s="772"/>
      <c r="F133" s="565"/>
      <c r="G133" s="775"/>
      <c r="H133" s="776"/>
      <c r="I133" s="565"/>
      <c r="J133" s="772"/>
      <c r="K133" s="565"/>
      <c r="L133" s="775"/>
      <c r="M133" s="778"/>
      <c r="N133" s="769"/>
      <c r="O133" s="566"/>
      <c r="P133" s="569">
        <f>IF(OR(A132="",D133="",I133=""),0,FLOOR(IF(I133&lt;D133,TIME(I133,K133,1)+1,TIME(I133,K133,1))-TIME(D133,F133,0)-TIME(0,O133,0),"0:15"))</f>
        <v>0</v>
      </c>
      <c r="Q133" s="762"/>
      <c r="R133" s="776"/>
      <c r="S133" s="553"/>
      <c r="T133" s="925"/>
      <c r="U133" s="762"/>
      <c r="V133" s="776"/>
      <c r="W133" s="766"/>
      <c r="X133" s="767"/>
      <c r="Y133" s="17"/>
      <c r="AA133" s="17"/>
      <c r="AD133" s="196"/>
      <c r="AE133" s="197"/>
      <c r="AF133" s="17"/>
      <c r="AG133" s="17"/>
    </row>
    <row r="134" spans="1:33" ht="20.25" customHeight="1" x14ac:dyDescent="0.15">
      <c r="A134" s="863"/>
      <c r="B134" s="864"/>
      <c r="C134" s="905" t="s">
        <v>330</v>
      </c>
      <c r="D134" s="896"/>
      <c r="E134" s="897"/>
      <c r="F134" s="897"/>
      <c r="G134" s="897"/>
      <c r="H134" s="897"/>
      <c r="I134" s="897"/>
      <c r="J134" s="897"/>
      <c r="K134" s="897"/>
      <c r="L134" s="897"/>
      <c r="M134" s="897"/>
      <c r="N134" s="897"/>
      <c r="O134" s="897"/>
      <c r="P134" s="897"/>
      <c r="Q134" s="897"/>
      <c r="R134" s="897"/>
      <c r="S134" s="897"/>
      <c r="T134" s="897"/>
      <c r="U134" s="897"/>
      <c r="V134" s="897"/>
      <c r="W134" s="897"/>
      <c r="X134" s="898"/>
      <c r="Y134" s="17"/>
      <c r="AA134" s="17"/>
      <c r="AD134" s="196"/>
      <c r="AE134" s="197"/>
      <c r="AF134" s="17"/>
      <c r="AG134" s="17"/>
    </row>
    <row r="135" spans="1:33" ht="20.25" customHeight="1" x14ac:dyDescent="0.15">
      <c r="A135" s="863"/>
      <c r="B135" s="864"/>
      <c r="C135" s="906"/>
      <c r="D135" s="899"/>
      <c r="E135" s="900"/>
      <c r="F135" s="900"/>
      <c r="G135" s="900"/>
      <c r="H135" s="900"/>
      <c r="I135" s="900"/>
      <c r="J135" s="900"/>
      <c r="K135" s="900"/>
      <c r="L135" s="900"/>
      <c r="M135" s="900"/>
      <c r="N135" s="900"/>
      <c r="O135" s="900"/>
      <c r="P135" s="900"/>
      <c r="Q135" s="900"/>
      <c r="R135" s="900"/>
      <c r="S135" s="900"/>
      <c r="T135" s="900"/>
      <c r="U135" s="900"/>
      <c r="V135" s="900"/>
      <c r="W135" s="900"/>
      <c r="X135" s="901"/>
      <c r="Y135" s="17"/>
      <c r="AA135" s="17"/>
      <c r="AD135" s="196"/>
      <c r="AE135" s="197"/>
      <c r="AF135" s="17"/>
      <c r="AG135" s="17"/>
    </row>
    <row r="136" spans="1:33" ht="20.25" customHeight="1" x14ac:dyDescent="0.15">
      <c r="A136" s="865"/>
      <c r="B136" s="866"/>
      <c r="C136" s="907"/>
      <c r="D136" s="902"/>
      <c r="E136" s="903"/>
      <c r="F136" s="903"/>
      <c r="G136" s="903"/>
      <c r="H136" s="903"/>
      <c r="I136" s="903"/>
      <c r="J136" s="903"/>
      <c r="K136" s="903"/>
      <c r="L136" s="903"/>
      <c r="M136" s="903"/>
      <c r="N136" s="903"/>
      <c r="O136" s="903"/>
      <c r="P136" s="903"/>
      <c r="Q136" s="903"/>
      <c r="R136" s="903"/>
      <c r="S136" s="903"/>
      <c r="T136" s="903"/>
      <c r="U136" s="903"/>
      <c r="V136" s="903"/>
      <c r="W136" s="903"/>
      <c r="X136" s="904"/>
      <c r="Y136" s="17"/>
      <c r="AA136" s="17"/>
      <c r="AD136" s="196"/>
      <c r="AE136" s="197"/>
      <c r="AF136" s="17"/>
      <c r="AG136" s="17"/>
    </row>
    <row r="137" spans="1:33" ht="14.25" customHeight="1" x14ac:dyDescent="0.15">
      <c r="A137" s="861" t="s">
        <v>316</v>
      </c>
      <c r="B137" s="862"/>
      <c r="C137" s="867" t="s">
        <v>329</v>
      </c>
      <c r="D137" s="563"/>
      <c r="E137" s="771" t="s">
        <v>186</v>
      </c>
      <c r="F137" s="563"/>
      <c r="G137" s="773" t="s">
        <v>187</v>
      </c>
      <c r="H137" s="774"/>
      <c r="I137" s="563"/>
      <c r="J137" s="771" t="s">
        <v>186</v>
      </c>
      <c r="K137" s="563"/>
      <c r="L137" s="773" t="s">
        <v>188</v>
      </c>
      <c r="M137" s="777"/>
      <c r="N137" s="768" t="s">
        <v>189</v>
      </c>
      <c r="O137" s="564"/>
      <c r="P137" s="568">
        <f>IF(OR(A137="",D137="",I137=""),0,FLOOR(IF(I137&lt;D137,TIME(I137,K137,1)+1,TIME(I137,K137,1))-TIME(D137,F137,0)-TIME(0,O137,0),"0:15"))</f>
        <v>0</v>
      </c>
      <c r="Q137" s="779" t="s">
        <v>290</v>
      </c>
      <c r="R137" s="774"/>
      <c r="S137" s="554"/>
      <c r="T137" s="924" t="s">
        <v>135</v>
      </c>
      <c r="U137" s="760" t="s">
        <v>328</v>
      </c>
      <c r="V137" s="774"/>
      <c r="W137" s="785"/>
      <c r="X137" s="786"/>
      <c r="Y137" s="17"/>
      <c r="AA137" s="17"/>
      <c r="AD137" s="196"/>
      <c r="AE137" s="197"/>
      <c r="AF137" s="17"/>
      <c r="AG137" s="17"/>
    </row>
    <row r="138" spans="1:33" ht="14.25" customHeight="1" x14ac:dyDescent="0.15">
      <c r="A138" s="863"/>
      <c r="B138" s="864"/>
      <c r="C138" s="923"/>
      <c r="D138" s="565"/>
      <c r="E138" s="772"/>
      <c r="F138" s="565"/>
      <c r="G138" s="775"/>
      <c r="H138" s="776"/>
      <c r="I138" s="565"/>
      <c r="J138" s="772"/>
      <c r="K138" s="565"/>
      <c r="L138" s="775"/>
      <c r="M138" s="778"/>
      <c r="N138" s="769"/>
      <c r="O138" s="566"/>
      <c r="P138" s="569">
        <f>IF(OR(A137="",D138="",I138=""),0,FLOOR(IF(I138&lt;D138,TIME(I138,K138,1)+1,TIME(I138,K138,1))-TIME(D138,F138,0)-TIME(0,O138,0),"0:15"))</f>
        <v>0</v>
      </c>
      <c r="Q138" s="762"/>
      <c r="R138" s="776"/>
      <c r="S138" s="553"/>
      <c r="T138" s="925"/>
      <c r="U138" s="762"/>
      <c r="V138" s="776"/>
      <c r="W138" s="766"/>
      <c r="X138" s="767"/>
      <c r="Y138" s="17"/>
      <c r="AA138" s="17"/>
      <c r="AD138" s="196"/>
      <c r="AE138" s="197"/>
      <c r="AF138" s="17"/>
      <c r="AG138" s="17"/>
    </row>
    <row r="139" spans="1:33" ht="20.25" customHeight="1" x14ac:dyDescent="0.15">
      <c r="A139" s="863"/>
      <c r="B139" s="864"/>
      <c r="C139" s="905" t="s">
        <v>330</v>
      </c>
      <c r="D139" s="896"/>
      <c r="E139" s="897"/>
      <c r="F139" s="897"/>
      <c r="G139" s="897"/>
      <c r="H139" s="897"/>
      <c r="I139" s="897"/>
      <c r="J139" s="897"/>
      <c r="K139" s="897"/>
      <c r="L139" s="897"/>
      <c r="M139" s="897"/>
      <c r="N139" s="897"/>
      <c r="O139" s="897"/>
      <c r="P139" s="897"/>
      <c r="Q139" s="897"/>
      <c r="R139" s="897"/>
      <c r="S139" s="897"/>
      <c r="T139" s="897"/>
      <c r="U139" s="897"/>
      <c r="V139" s="897"/>
      <c r="W139" s="897"/>
      <c r="X139" s="898"/>
      <c r="Y139" s="17"/>
      <c r="AA139" s="17"/>
      <c r="AD139" s="196"/>
      <c r="AE139" s="197"/>
      <c r="AF139" s="17"/>
      <c r="AG139" s="17"/>
    </row>
    <row r="140" spans="1:33" ht="20.25" customHeight="1" x14ac:dyDescent="0.15">
      <c r="A140" s="863"/>
      <c r="B140" s="864"/>
      <c r="C140" s="906"/>
      <c r="D140" s="899"/>
      <c r="E140" s="900"/>
      <c r="F140" s="900"/>
      <c r="G140" s="900"/>
      <c r="H140" s="900"/>
      <c r="I140" s="900"/>
      <c r="J140" s="900"/>
      <c r="K140" s="900"/>
      <c r="L140" s="900"/>
      <c r="M140" s="900"/>
      <c r="N140" s="900"/>
      <c r="O140" s="900"/>
      <c r="P140" s="900"/>
      <c r="Q140" s="900"/>
      <c r="R140" s="900"/>
      <c r="S140" s="900"/>
      <c r="T140" s="900"/>
      <c r="U140" s="900"/>
      <c r="V140" s="900"/>
      <c r="W140" s="900"/>
      <c r="X140" s="901"/>
      <c r="Y140" s="17"/>
      <c r="AA140" s="17"/>
      <c r="AD140" s="196"/>
      <c r="AE140" s="197"/>
      <c r="AF140" s="17"/>
      <c r="AG140" s="17"/>
    </row>
    <row r="141" spans="1:33" ht="20.25" customHeight="1" x14ac:dyDescent="0.15">
      <c r="A141" s="865"/>
      <c r="B141" s="866"/>
      <c r="C141" s="907"/>
      <c r="D141" s="902"/>
      <c r="E141" s="903"/>
      <c r="F141" s="903"/>
      <c r="G141" s="903"/>
      <c r="H141" s="903"/>
      <c r="I141" s="903"/>
      <c r="J141" s="903"/>
      <c r="K141" s="903"/>
      <c r="L141" s="903"/>
      <c r="M141" s="903"/>
      <c r="N141" s="903"/>
      <c r="O141" s="903"/>
      <c r="P141" s="903"/>
      <c r="Q141" s="903"/>
      <c r="R141" s="903"/>
      <c r="S141" s="903"/>
      <c r="T141" s="903"/>
      <c r="U141" s="903"/>
      <c r="V141" s="903"/>
      <c r="W141" s="903"/>
      <c r="X141" s="904"/>
      <c r="Y141" s="17"/>
      <c r="AA141" s="17"/>
      <c r="AD141" s="196"/>
      <c r="AE141" s="197"/>
      <c r="AF141" s="17"/>
      <c r="AG141" s="17"/>
    </row>
    <row r="142" spans="1:33" ht="14.25" customHeight="1" x14ac:dyDescent="0.15">
      <c r="A142" s="861" t="s">
        <v>317</v>
      </c>
      <c r="B142" s="862"/>
      <c r="C142" s="867" t="s">
        <v>329</v>
      </c>
      <c r="D142" s="563"/>
      <c r="E142" s="771" t="s">
        <v>186</v>
      </c>
      <c r="F142" s="563"/>
      <c r="G142" s="773" t="s">
        <v>187</v>
      </c>
      <c r="H142" s="774"/>
      <c r="I142" s="563"/>
      <c r="J142" s="771" t="s">
        <v>186</v>
      </c>
      <c r="K142" s="563"/>
      <c r="L142" s="773" t="s">
        <v>188</v>
      </c>
      <c r="M142" s="777"/>
      <c r="N142" s="768" t="s">
        <v>189</v>
      </c>
      <c r="O142" s="564"/>
      <c r="P142" s="568">
        <f>IF(OR(A142="",D142="",I142=""),0,FLOOR(IF(I142&lt;D142,TIME(I142,K142,1)+1,TIME(I142,K142,1))-TIME(D142,F142,0)-TIME(0,O142,0),"0:15"))</f>
        <v>0</v>
      </c>
      <c r="Q142" s="779" t="s">
        <v>290</v>
      </c>
      <c r="R142" s="774"/>
      <c r="S142" s="554"/>
      <c r="T142" s="924" t="s">
        <v>135</v>
      </c>
      <c r="U142" s="760" t="s">
        <v>328</v>
      </c>
      <c r="V142" s="774"/>
      <c r="W142" s="785"/>
      <c r="X142" s="786"/>
      <c r="Y142" s="17"/>
      <c r="AA142" s="17"/>
      <c r="AD142" s="196"/>
      <c r="AE142" s="197"/>
      <c r="AF142" s="17"/>
      <c r="AG142" s="17"/>
    </row>
    <row r="143" spans="1:33" ht="14.25" customHeight="1" x14ac:dyDescent="0.15">
      <c r="A143" s="863"/>
      <c r="B143" s="864"/>
      <c r="C143" s="923"/>
      <c r="D143" s="565"/>
      <c r="E143" s="772"/>
      <c r="F143" s="565"/>
      <c r="G143" s="775"/>
      <c r="H143" s="776"/>
      <c r="I143" s="565"/>
      <c r="J143" s="772"/>
      <c r="K143" s="565"/>
      <c r="L143" s="775"/>
      <c r="M143" s="778"/>
      <c r="N143" s="769"/>
      <c r="O143" s="566"/>
      <c r="P143" s="569">
        <f>IF(OR(A142="",D143="",I143=""),0,FLOOR(IF(I143&lt;D143,TIME(I143,K143,1)+1,TIME(I143,K143,1))-TIME(D143,F143,0)-TIME(0,O143,0),"0:15"))</f>
        <v>0</v>
      </c>
      <c r="Q143" s="762"/>
      <c r="R143" s="776"/>
      <c r="S143" s="553"/>
      <c r="T143" s="925"/>
      <c r="U143" s="762"/>
      <c r="V143" s="776"/>
      <c r="W143" s="766"/>
      <c r="X143" s="767"/>
      <c r="Y143" s="17"/>
      <c r="AA143" s="17"/>
      <c r="AD143" s="196"/>
      <c r="AE143" s="197"/>
      <c r="AF143" s="17"/>
      <c r="AG143" s="17"/>
    </row>
    <row r="144" spans="1:33" ht="20.25" customHeight="1" x14ac:dyDescent="0.15">
      <c r="A144" s="863"/>
      <c r="B144" s="864"/>
      <c r="C144" s="905" t="s">
        <v>330</v>
      </c>
      <c r="D144" s="896"/>
      <c r="E144" s="897"/>
      <c r="F144" s="897"/>
      <c r="G144" s="897"/>
      <c r="H144" s="897"/>
      <c r="I144" s="897"/>
      <c r="J144" s="897"/>
      <c r="K144" s="897"/>
      <c r="L144" s="897"/>
      <c r="M144" s="897"/>
      <c r="N144" s="897"/>
      <c r="O144" s="897"/>
      <c r="P144" s="897"/>
      <c r="Q144" s="897"/>
      <c r="R144" s="897"/>
      <c r="S144" s="897"/>
      <c r="T144" s="897"/>
      <c r="U144" s="897"/>
      <c r="V144" s="897"/>
      <c r="W144" s="897"/>
      <c r="X144" s="898"/>
      <c r="Y144" s="17"/>
      <c r="AA144" s="17"/>
      <c r="AD144" s="196"/>
      <c r="AE144" s="197"/>
      <c r="AF144" s="17"/>
      <c r="AG144" s="17"/>
    </row>
    <row r="145" spans="1:41" ht="20.25" customHeight="1" x14ac:dyDescent="0.15">
      <c r="A145" s="863"/>
      <c r="B145" s="864"/>
      <c r="C145" s="906"/>
      <c r="D145" s="899"/>
      <c r="E145" s="900"/>
      <c r="F145" s="900"/>
      <c r="G145" s="900"/>
      <c r="H145" s="900"/>
      <c r="I145" s="900"/>
      <c r="J145" s="900"/>
      <c r="K145" s="900"/>
      <c r="L145" s="900"/>
      <c r="M145" s="900"/>
      <c r="N145" s="900"/>
      <c r="O145" s="900"/>
      <c r="P145" s="900"/>
      <c r="Q145" s="900"/>
      <c r="R145" s="900"/>
      <c r="S145" s="900"/>
      <c r="T145" s="900"/>
      <c r="U145" s="900"/>
      <c r="V145" s="900"/>
      <c r="W145" s="900"/>
      <c r="X145" s="901"/>
      <c r="Y145" s="17"/>
      <c r="AA145" s="17"/>
      <c r="AD145" s="196"/>
      <c r="AE145" s="197"/>
      <c r="AF145" s="17"/>
      <c r="AG145" s="17"/>
    </row>
    <row r="146" spans="1:41" ht="20.25" customHeight="1" x14ac:dyDescent="0.15">
      <c r="A146" s="865"/>
      <c r="B146" s="866"/>
      <c r="C146" s="907"/>
      <c r="D146" s="902"/>
      <c r="E146" s="903"/>
      <c r="F146" s="903"/>
      <c r="G146" s="903"/>
      <c r="H146" s="903"/>
      <c r="I146" s="903"/>
      <c r="J146" s="903"/>
      <c r="K146" s="903"/>
      <c r="L146" s="903"/>
      <c r="M146" s="903"/>
      <c r="N146" s="903"/>
      <c r="O146" s="903"/>
      <c r="P146" s="903"/>
      <c r="Q146" s="903"/>
      <c r="R146" s="903"/>
      <c r="S146" s="903"/>
      <c r="T146" s="903"/>
      <c r="U146" s="903"/>
      <c r="V146" s="903"/>
      <c r="W146" s="903"/>
      <c r="X146" s="904"/>
      <c r="Y146" s="17"/>
      <c r="AA146" s="17"/>
      <c r="AD146" s="196"/>
      <c r="AE146" s="197"/>
      <c r="AF146" s="17"/>
      <c r="AG146" s="17"/>
    </row>
    <row r="147" spans="1:41" ht="14.25" customHeight="1" x14ac:dyDescent="0.15">
      <c r="A147" s="861" t="s">
        <v>318</v>
      </c>
      <c r="B147" s="862"/>
      <c r="C147" s="867" t="s">
        <v>329</v>
      </c>
      <c r="D147" s="563"/>
      <c r="E147" s="771" t="s">
        <v>186</v>
      </c>
      <c r="F147" s="563"/>
      <c r="G147" s="773" t="s">
        <v>187</v>
      </c>
      <c r="H147" s="774"/>
      <c r="I147" s="563"/>
      <c r="J147" s="771" t="s">
        <v>186</v>
      </c>
      <c r="K147" s="563"/>
      <c r="L147" s="773" t="s">
        <v>188</v>
      </c>
      <c r="M147" s="777"/>
      <c r="N147" s="867" t="s">
        <v>189</v>
      </c>
      <c r="O147" s="564"/>
      <c r="P147" s="568">
        <f>IF(OR(A147="",D147="",I147=""),0,FLOOR(IF(I147&lt;D147,TIME(I147,K147,1)+1,TIME(I147,K147,1))-TIME(D147,F147,0)-TIME(0,O147,0),"0:15"))</f>
        <v>0</v>
      </c>
      <c r="Q147" s="779" t="s">
        <v>290</v>
      </c>
      <c r="R147" s="774"/>
      <c r="S147" s="554"/>
      <c r="T147" s="933" t="s">
        <v>135</v>
      </c>
      <c r="U147" s="760" t="s">
        <v>328</v>
      </c>
      <c r="V147" s="774"/>
      <c r="W147" s="785"/>
      <c r="X147" s="786"/>
      <c r="Y147" s="17"/>
      <c r="AA147" s="17"/>
      <c r="AD147" s="196"/>
      <c r="AE147" s="197"/>
      <c r="AF147" s="17"/>
      <c r="AG147" s="17"/>
    </row>
    <row r="148" spans="1:41" ht="14.25" customHeight="1" x14ac:dyDescent="0.15">
      <c r="A148" s="863"/>
      <c r="B148" s="864"/>
      <c r="C148" s="923"/>
      <c r="D148" s="565"/>
      <c r="E148" s="772"/>
      <c r="F148" s="565"/>
      <c r="G148" s="775"/>
      <c r="H148" s="776"/>
      <c r="I148" s="565"/>
      <c r="J148" s="772"/>
      <c r="K148" s="565"/>
      <c r="L148" s="775"/>
      <c r="M148" s="778"/>
      <c r="N148" s="868"/>
      <c r="O148" s="566"/>
      <c r="P148" s="569">
        <f>IF(OR(A147="",D148="",I148=""),0,FLOOR(IF(I148&lt;D148,TIME(I148,K148,1)+1,TIME(I148,K148,1))-TIME(D148,F148,0)-TIME(0,O148,0),"0:15"))</f>
        <v>0</v>
      </c>
      <c r="Q148" s="762"/>
      <c r="R148" s="776"/>
      <c r="S148" s="553"/>
      <c r="T148" s="934"/>
      <c r="U148" s="762"/>
      <c r="V148" s="776"/>
      <c r="W148" s="766"/>
      <c r="X148" s="767"/>
      <c r="Y148" s="17"/>
      <c r="AA148" s="17"/>
      <c r="AD148" s="196"/>
      <c r="AE148" s="197"/>
      <c r="AF148" s="17"/>
      <c r="AG148" s="17"/>
    </row>
    <row r="149" spans="1:41" ht="20.25" customHeight="1" x14ac:dyDescent="0.15">
      <c r="A149" s="863"/>
      <c r="B149" s="864"/>
      <c r="C149" s="905" t="s">
        <v>330</v>
      </c>
      <c r="D149" s="896"/>
      <c r="E149" s="897"/>
      <c r="F149" s="897"/>
      <c r="G149" s="897"/>
      <c r="H149" s="897"/>
      <c r="I149" s="897"/>
      <c r="J149" s="897"/>
      <c r="K149" s="897"/>
      <c r="L149" s="897"/>
      <c r="M149" s="897"/>
      <c r="N149" s="897"/>
      <c r="O149" s="897"/>
      <c r="P149" s="897"/>
      <c r="Q149" s="897"/>
      <c r="R149" s="897"/>
      <c r="S149" s="897"/>
      <c r="T149" s="897"/>
      <c r="U149" s="897"/>
      <c r="V149" s="897"/>
      <c r="W149" s="897"/>
      <c r="X149" s="898"/>
      <c r="Y149" s="17"/>
      <c r="AA149" s="17"/>
      <c r="AD149" s="196"/>
      <c r="AE149" s="197"/>
      <c r="AF149" s="17"/>
      <c r="AG149" s="17"/>
    </row>
    <row r="150" spans="1:41" ht="20.25" customHeight="1" x14ac:dyDescent="0.15">
      <c r="A150" s="863"/>
      <c r="B150" s="864"/>
      <c r="C150" s="906"/>
      <c r="D150" s="899"/>
      <c r="E150" s="900"/>
      <c r="F150" s="900"/>
      <c r="G150" s="900"/>
      <c r="H150" s="900"/>
      <c r="I150" s="900"/>
      <c r="J150" s="900"/>
      <c r="K150" s="900"/>
      <c r="L150" s="900"/>
      <c r="M150" s="900"/>
      <c r="N150" s="900"/>
      <c r="O150" s="900"/>
      <c r="P150" s="900"/>
      <c r="Q150" s="900"/>
      <c r="R150" s="900"/>
      <c r="S150" s="900"/>
      <c r="T150" s="900"/>
      <c r="U150" s="900"/>
      <c r="V150" s="900"/>
      <c r="W150" s="900"/>
      <c r="X150" s="901"/>
      <c r="Y150" s="17"/>
      <c r="AA150" s="17"/>
      <c r="AD150" s="196"/>
      <c r="AE150" s="197"/>
      <c r="AF150" s="17"/>
      <c r="AG150" s="17"/>
    </row>
    <row r="151" spans="1:41" ht="20.25" customHeight="1" x14ac:dyDescent="0.15">
      <c r="A151" s="865"/>
      <c r="B151" s="866"/>
      <c r="C151" s="907"/>
      <c r="D151" s="902"/>
      <c r="E151" s="903"/>
      <c r="F151" s="903"/>
      <c r="G151" s="903"/>
      <c r="H151" s="903"/>
      <c r="I151" s="903"/>
      <c r="J151" s="903"/>
      <c r="K151" s="903"/>
      <c r="L151" s="903"/>
      <c r="M151" s="903"/>
      <c r="N151" s="903"/>
      <c r="O151" s="903"/>
      <c r="P151" s="903"/>
      <c r="Q151" s="903"/>
      <c r="R151" s="903"/>
      <c r="S151" s="903"/>
      <c r="T151" s="903"/>
      <c r="U151" s="903"/>
      <c r="V151" s="903"/>
      <c r="W151" s="903"/>
      <c r="X151" s="904"/>
      <c r="Y151" s="17"/>
      <c r="AA151" s="17"/>
      <c r="AD151" s="196"/>
      <c r="AE151" s="197"/>
      <c r="AF151" s="17"/>
      <c r="AG151" s="17"/>
    </row>
    <row r="152" spans="1:41" ht="14.25" customHeight="1" x14ac:dyDescent="0.15">
      <c r="A152" s="861" t="s">
        <v>319</v>
      </c>
      <c r="B152" s="862"/>
      <c r="C152" s="867" t="s">
        <v>329</v>
      </c>
      <c r="D152" s="563"/>
      <c r="E152" s="771" t="s">
        <v>186</v>
      </c>
      <c r="F152" s="563"/>
      <c r="G152" s="773" t="s">
        <v>187</v>
      </c>
      <c r="H152" s="774"/>
      <c r="I152" s="563"/>
      <c r="J152" s="771" t="s">
        <v>186</v>
      </c>
      <c r="K152" s="563"/>
      <c r="L152" s="773" t="s">
        <v>188</v>
      </c>
      <c r="M152" s="777"/>
      <c r="N152" s="867" t="s">
        <v>189</v>
      </c>
      <c r="O152" s="564"/>
      <c r="P152" s="568">
        <f>IF(OR(A152="",D152="",I152=""),0,FLOOR(IF(I152&lt;D152,TIME(I152,K152,1)+1,TIME(I152,K152,1))-TIME(D152,F152,0)-TIME(0,O152,0),"0:15"))</f>
        <v>0</v>
      </c>
      <c r="Q152" s="779" t="s">
        <v>290</v>
      </c>
      <c r="R152" s="774"/>
      <c r="S152" s="554"/>
      <c r="T152" s="924" t="s">
        <v>135</v>
      </c>
      <c r="U152" s="760" t="s">
        <v>328</v>
      </c>
      <c r="V152" s="774"/>
      <c r="W152" s="785"/>
      <c r="X152" s="786"/>
      <c r="Y152" s="17"/>
      <c r="AA152" s="17"/>
      <c r="AD152" s="196"/>
      <c r="AE152" s="197"/>
      <c r="AF152" s="17"/>
      <c r="AG152" s="17"/>
    </row>
    <row r="153" spans="1:41" ht="14.25" customHeight="1" x14ac:dyDescent="0.15">
      <c r="A153" s="863"/>
      <c r="B153" s="864"/>
      <c r="C153" s="923"/>
      <c r="D153" s="565"/>
      <c r="E153" s="772"/>
      <c r="F153" s="565"/>
      <c r="G153" s="775"/>
      <c r="H153" s="776"/>
      <c r="I153" s="565"/>
      <c r="J153" s="772"/>
      <c r="K153" s="565"/>
      <c r="L153" s="775"/>
      <c r="M153" s="778"/>
      <c r="N153" s="868"/>
      <c r="O153" s="566"/>
      <c r="P153" s="569">
        <f>IF(OR(A152="",D153="",I153=""),0,FLOOR(IF(I153&lt;D153,TIME(I153,K153,1)+1,TIME(I153,K153,1))-TIME(D153,F153,0)-TIME(0,O153,0),"0:15"))</f>
        <v>0</v>
      </c>
      <c r="Q153" s="762"/>
      <c r="R153" s="776"/>
      <c r="S153" s="553"/>
      <c r="T153" s="925"/>
      <c r="U153" s="762"/>
      <c r="V153" s="776"/>
      <c r="W153" s="766"/>
      <c r="X153" s="767"/>
      <c r="Y153" s="17"/>
      <c r="AA153" s="17"/>
      <c r="AD153" s="196"/>
      <c r="AE153" s="197"/>
      <c r="AF153" s="17"/>
      <c r="AG153" s="17"/>
    </row>
    <row r="154" spans="1:41" ht="20.25" customHeight="1" x14ac:dyDescent="0.15">
      <c r="A154" s="863"/>
      <c r="B154" s="864"/>
      <c r="C154" s="905" t="s">
        <v>330</v>
      </c>
      <c r="D154" s="896"/>
      <c r="E154" s="897"/>
      <c r="F154" s="897"/>
      <c r="G154" s="897"/>
      <c r="H154" s="897"/>
      <c r="I154" s="897"/>
      <c r="J154" s="897"/>
      <c r="K154" s="897"/>
      <c r="L154" s="897"/>
      <c r="M154" s="897"/>
      <c r="N154" s="897"/>
      <c r="O154" s="897"/>
      <c r="P154" s="897"/>
      <c r="Q154" s="897"/>
      <c r="R154" s="897"/>
      <c r="S154" s="897"/>
      <c r="T154" s="897"/>
      <c r="U154" s="897"/>
      <c r="V154" s="897"/>
      <c r="W154" s="897"/>
      <c r="X154" s="898"/>
      <c r="Y154" s="17"/>
      <c r="AA154" s="17"/>
      <c r="AD154" s="196"/>
      <c r="AE154" s="203"/>
      <c r="AF154" s="17"/>
      <c r="AG154" s="17"/>
      <c r="AK154" s="207"/>
      <c r="AL154" s="217"/>
      <c r="AM154" s="209"/>
      <c r="AO154" s="209"/>
    </row>
    <row r="155" spans="1:41" ht="20.25" customHeight="1" x14ac:dyDescent="0.15">
      <c r="A155" s="863"/>
      <c r="B155" s="864"/>
      <c r="C155" s="906"/>
      <c r="D155" s="899"/>
      <c r="E155" s="900"/>
      <c r="F155" s="900"/>
      <c r="G155" s="900"/>
      <c r="H155" s="900"/>
      <c r="I155" s="900"/>
      <c r="J155" s="900"/>
      <c r="K155" s="900"/>
      <c r="L155" s="900"/>
      <c r="M155" s="900"/>
      <c r="N155" s="900"/>
      <c r="O155" s="900"/>
      <c r="P155" s="900"/>
      <c r="Q155" s="900"/>
      <c r="R155" s="900"/>
      <c r="S155" s="900"/>
      <c r="T155" s="900"/>
      <c r="U155" s="900"/>
      <c r="V155" s="900"/>
      <c r="W155" s="900"/>
      <c r="X155" s="901"/>
      <c r="Y155" s="17"/>
      <c r="AA155" s="17"/>
      <c r="AD155" s="196"/>
      <c r="AE155" s="203"/>
      <c r="AF155" s="17"/>
      <c r="AG155" s="17"/>
      <c r="AK155" s="207"/>
      <c r="AL155" s="217"/>
      <c r="AM155" s="209"/>
      <c r="AO155" s="209"/>
    </row>
    <row r="156" spans="1:41" ht="20.25" customHeight="1" x14ac:dyDescent="0.15">
      <c r="A156" s="865"/>
      <c r="B156" s="866"/>
      <c r="C156" s="907"/>
      <c r="D156" s="902"/>
      <c r="E156" s="903"/>
      <c r="F156" s="903"/>
      <c r="G156" s="903"/>
      <c r="H156" s="903"/>
      <c r="I156" s="903"/>
      <c r="J156" s="903"/>
      <c r="K156" s="903"/>
      <c r="L156" s="903"/>
      <c r="M156" s="903"/>
      <c r="N156" s="903"/>
      <c r="O156" s="903"/>
      <c r="P156" s="903"/>
      <c r="Q156" s="903"/>
      <c r="R156" s="903"/>
      <c r="S156" s="903"/>
      <c r="T156" s="903"/>
      <c r="U156" s="903"/>
      <c r="V156" s="903"/>
      <c r="W156" s="903"/>
      <c r="X156" s="904"/>
      <c r="Y156" s="17"/>
      <c r="AA156" s="17"/>
      <c r="AD156" s="196"/>
      <c r="AE156" s="203"/>
      <c r="AF156" s="17"/>
      <c r="AG156" s="17"/>
      <c r="AK156" s="207"/>
      <c r="AL156" s="217"/>
      <c r="AM156" s="209"/>
      <c r="AO156" s="209"/>
    </row>
    <row r="157" spans="1:41" ht="14.25" customHeight="1" x14ac:dyDescent="0.15">
      <c r="A157" s="861" t="s">
        <v>320</v>
      </c>
      <c r="B157" s="862"/>
      <c r="C157" s="867" t="s">
        <v>329</v>
      </c>
      <c r="D157" s="563"/>
      <c r="E157" s="771" t="s">
        <v>186</v>
      </c>
      <c r="F157" s="563"/>
      <c r="G157" s="773" t="s">
        <v>187</v>
      </c>
      <c r="H157" s="774"/>
      <c r="I157" s="563"/>
      <c r="J157" s="771" t="s">
        <v>186</v>
      </c>
      <c r="K157" s="563"/>
      <c r="L157" s="773" t="s">
        <v>188</v>
      </c>
      <c r="M157" s="777"/>
      <c r="N157" s="768" t="s">
        <v>189</v>
      </c>
      <c r="O157" s="564"/>
      <c r="P157" s="568">
        <f>IF(OR(A157="",D157="",I157=""),0,FLOOR(IF(I157&lt;D157,TIME(I157,K157,1)+1,TIME(I157,K157,1))-TIME(D157,F157,0)-TIME(0,O157,0),"0:15"))</f>
        <v>0</v>
      </c>
      <c r="Q157" s="779" t="s">
        <v>290</v>
      </c>
      <c r="R157" s="774"/>
      <c r="S157" s="554"/>
      <c r="T157" s="924" t="s">
        <v>135</v>
      </c>
      <c r="U157" s="760" t="s">
        <v>328</v>
      </c>
      <c r="V157" s="774"/>
      <c r="W157" s="785"/>
      <c r="X157" s="786"/>
      <c r="Y157" s="17"/>
      <c r="AA157" s="17"/>
      <c r="AD157" s="196"/>
      <c r="AE157" s="203"/>
      <c r="AF157" s="17"/>
      <c r="AG157" s="17"/>
      <c r="AK157" s="207"/>
      <c r="AL157" s="217"/>
    </row>
    <row r="158" spans="1:41" ht="14.25" customHeight="1" x14ac:dyDescent="0.15">
      <c r="A158" s="863"/>
      <c r="B158" s="864"/>
      <c r="C158" s="923"/>
      <c r="D158" s="565"/>
      <c r="E158" s="772"/>
      <c r="F158" s="565"/>
      <c r="G158" s="775"/>
      <c r="H158" s="776"/>
      <c r="I158" s="565"/>
      <c r="J158" s="772"/>
      <c r="K158" s="565"/>
      <c r="L158" s="775"/>
      <c r="M158" s="778"/>
      <c r="N158" s="769"/>
      <c r="O158" s="566"/>
      <c r="P158" s="569">
        <f>IF(OR(A157="",D158="",I158=""),0,FLOOR(IF(I158&lt;D158,TIME(I158,K158,1)+1,TIME(I158,K158,1))-TIME(D158,F158,0)-TIME(0,O158,0),"0:15"))</f>
        <v>0</v>
      </c>
      <c r="Q158" s="762"/>
      <c r="R158" s="776"/>
      <c r="S158" s="553"/>
      <c r="T158" s="925"/>
      <c r="U158" s="762"/>
      <c r="V158" s="776"/>
      <c r="W158" s="766"/>
      <c r="X158" s="767"/>
      <c r="Y158" s="17"/>
      <c r="AA158" s="17"/>
      <c r="AD158" s="196"/>
      <c r="AE158" s="203"/>
      <c r="AF158" s="17"/>
      <c r="AG158" s="17"/>
      <c r="AK158" s="207"/>
      <c r="AL158" s="217"/>
    </row>
    <row r="159" spans="1:41" ht="20.25" customHeight="1" x14ac:dyDescent="0.15">
      <c r="A159" s="863"/>
      <c r="B159" s="864"/>
      <c r="C159" s="905" t="s">
        <v>330</v>
      </c>
      <c r="D159" s="896"/>
      <c r="E159" s="897"/>
      <c r="F159" s="897"/>
      <c r="G159" s="897"/>
      <c r="H159" s="897"/>
      <c r="I159" s="897"/>
      <c r="J159" s="897"/>
      <c r="K159" s="897"/>
      <c r="L159" s="897"/>
      <c r="M159" s="897"/>
      <c r="N159" s="897"/>
      <c r="O159" s="897"/>
      <c r="P159" s="897"/>
      <c r="Q159" s="897"/>
      <c r="R159" s="897"/>
      <c r="S159" s="897"/>
      <c r="T159" s="897"/>
      <c r="U159" s="897"/>
      <c r="V159" s="897"/>
      <c r="W159" s="897"/>
      <c r="X159" s="898"/>
      <c r="Y159" s="17"/>
      <c r="AA159" s="17"/>
      <c r="AD159" s="196"/>
      <c r="AE159" s="197"/>
      <c r="AF159" s="17"/>
      <c r="AG159" s="17"/>
      <c r="AL159" s="218"/>
      <c r="AM159" s="209"/>
      <c r="AO159" s="209"/>
    </row>
    <row r="160" spans="1:41" ht="20.25" customHeight="1" x14ac:dyDescent="0.15">
      <c r="A160" s="863"/>
      <c r="B160" s="864"/>
      <c r="C160" s="906"/>
      <c r="D160" s="899"/>
      <c r="E160" s="900"/>
      <c r="F160" s="900"/>
      <c r="G160" s="900"/>
      <c r="H160" s="900"/>
      <c r="I160" s="900"/>
      <c r="J160" s="900"/>
      <c r="K160" s="900"/>
      <c r="L160" s="900"/>
      <c r="M160" s="900"/>
      <c r="N160" s="900"/>
      <c r="O160" s="900"/>
      <c r="P160" s="900"/>
      <c r="Q160" s="900"/>
      <c r="R160" s="900"/>
      <c r="S160" s="900"/>
      <c r="T160" s="900"/>
      <c r="U160" s="900"/>
      <c r="V160" s="900"/>
      <c r="W160" s="900"/>
      <c r="X160" s="901"/>
      <c r="Y160" s="17"/>
      <c r="AA160" s="17"/>
      <c r="AD160" s="196"/>
      <c r="AE160" s="197"/>
      <c r="AF160" s="17"/>
      <c r="AG160" s="17"/>
    </row>
    <row r="161" spans="1:33" ht="20.25" customHeight="1" x14ac:dyDescent="0.15">
      <c r="A161" s="865"/>
      <c r="B161" s="866"/>
      <c r="C161" s="907"/>
      <c r="D161" s="902"/>
      <c r="E161" s="903"/>
      <c r="F161" s="903"/>
      <c r="G161" s="903"/>
      <c r="H161" s="903"/>
      <c r="I161" s="903"/>
      <c r="J161" s="903"/>
      <c r="K161" s="903"/>
      <c r="L161" s="903"/>
      <c r="M161" s="903"/>
      <c r="N161" s="903"/>
      <c r="O161" s="903"/>
      <c r="P161" s="903"/>
      <c r="Q161" s="903"/>
      <c r="R161" s="903"/>
      <c r="S161" s="903"/>
      <c r="T161" s="903"/>
      <c r="U161" s="903"/>
      <c r="V161" s="903"/>
      <c r="W161" s="903"/>
      <c r="X161" s="904"/>
      <c r="Y161" s="17"/>
      <c r="AA161" s="17"/>
      <c r="AD161" s="196"/>
      <c r="AE161" s="197"/>
      <c r="AF161" s="17"/>
      <c r="AG161" s="17"/>
    </row>
    <row r="162" spans="1:33" ht="14.25" customHeight="1" x14ac:dyDescent="0.15">
      <c r="A162" s="861" t="s">
        <v>321</v>
      </c>
      <c r="B162" s="862"/>
      <c r="C162" s="867" t="s">
        <v>329</v>
      </c>
      <c r="D162" s="563"/>
      <c r="E162" s="771" t="s">
        <v>186</v>
      </c>
      <c r="F162" s="563"/>
      <c r="G162" s="773" t="s">
        <v>187</v>
      </c>
      <c r="H162" s="774"/>
      <c r="I162" s="563"/>
      <c r="J162" s="771" t="s">
        <v>186</v>
      </c>
      <c r="K162" s="563"/>
      <c r="L162" s="773" t="s">
        <v>188</v>
      </c>
      <c r="M162" s="777"/>
      <c r="N162" s="768" t="s">
        <v>189</v>
      </c>
      <c r="O162" s="564"/>
      <c r="P162" s="568">
        <f>IF(OR(A162="",D162="",I162=""),0,FLOOR(IF(I162&lt;D162,TIME(I162,K162,1)+1,TIME(I162,K162,1))-TIME(D162,F162,0)-TIME(0,O162,0),"0:15"))</f>
        <v>0</v>
      </c>
      <c r="Q162" s="779" t="s">
        <v>290</v>
      </c>
      <c r="R162" s="774"/>
      <c r="S162" s="554"/>
      <c r="T162" s="924" t="s">
        <v>135</v>
      </c>
      <c r="U162" s="760" t="s">
        <v>328</v>
      </c>
      <c r="V162" s="774"/>
      <c r="W162" s="785"/>
      <c r="X162" s="786"/>
      <c r="Y162" s="17"/>
      <c r="AA162" s="17"/>
      <c r="AD162" s="196"/>
      <c r="AE162" s="197"/>
      <c r="AF162" s="17"/>
      <c r="AG162" s="17"/>
    </row>
    <row r="163" spans="1:33" ht="14.25" customHeight="1" x14ac:dyDescent="0.15">
      <c r="A163" s="863"/>
      <c r="B163" s="864"/>
      <c r="C163" s="923"/>
      <c r="D163" s="565"/>
      <c r="E163" s="772"/>
      <c r="F163" s="565"/>
      <c r="G163" s="775"/>
      <c r="H163" s="776"/>
      <c r="I163" s="565"/>
      <c r="J163" s="772"/>
      <c r="K163" s="565"/>
      <c r="L163" s="775"/>
      <c r="M163" s="778"/>
      <c r="N163" s="769"/>
      <c r="O163" s="566"/>
      <c r="P163" s="569">
        <f>IF(OR(A162="",D163="",I163=""),0,FLOOR(IF(I163&lt;D163,TIME(I163,K163,1)+1,TIME(I163,K163,1))-TIME(D163,F163,0)-TIME(0,O163,0),"0:15"))</f>
        <v>0</v>
      </c>
      <c r="Q163" s="762"/>
      <c r="R163" s="776"/>
      <c r="S163" s="553"/>
      <c r="T163" s="925"/>
      <c r="U163" s="762"/>
      <c r="V163" s="776"/>
      <c r="W163" s="766"/>
      <c r="X163" s="767"/>
      <c r="Y163" s="17"/>
      <c r="AA163" s="17"/>
      <c r="AD163" s="196"/>
      <c r="AE163" s="197"/>
      <c r="AF163" s="17"/>
      <c r="AG163" s="17"/>
    </row>
    <row r="164" spans="1:33" ht="20.25" customHeight="1" x14ac:dyDescent="0.15">
      <c r="A164" s="863"/>
      <c r="B164" s="864"/>
      <c r="C164" s="905" t="s">
        <v>330</v>
      </c>
      <c r="D164" s="896"/>
      <c r="E164" s="897"/>
      <c r="F164" s="897"/>
      <c r="G164" s="897"/>
      <c r="H164" s="897"/>
      <c r="I164" s="897"/>
      <c r="J164" s="897"/>
      <c r="K164" s="897"/>
      <c r="L164" s="897"/>
      <c r="M164" s="897"/>
      <c r="N164" s="897"/>
      <c r="O164" s="897"/>
      <c r="P164" s="897"/>
      <c r="Q164" s="897"/>
      <c r="R164" s="897"/>
      <c r="S164" s="897"/>
      <c r="T164" s="897"/>
      <c r="U164" s="897"/>
      <c r="V164" s="897"/>
      <c r="W164" s="897"/>
      <c r="X164" s="898"/>
      <c r="Y164" s="17"/>
      <c r="AA164" s="17"/>
      <c r="AD164" s="196"/>
      <c r="AE164" s="197"/>
      <c r="AF164" s="17"/>
      <c r="AG164" s="17"/>
    </row>
    <row r="165" spans="1:33" ht="20.25" customHeight="1" x14ac:dyDescent="0.15">
      <c r="A165" s="863"/>
      <c r="B165" s="864"/>
      <c r="C165" s="906"/>
      <c r="D165" s="899"/>
      <c r="E165" s="900"/>
      <c r="F165" s="900"/>
      <c r="G165" s="900"/>
      <c r="H165" s="900"/>
      <c r="I165" s="900"/>
      <c r="J165" s="900"/>
      <c r="K165" s="900"/>
      <c r="L165" s="900"/>
      <c r="M165" s="900"/>
      <c r="N165" s="900"/>
      <c r="O165" s="900"/>
      <c r="P165" s="900"/>
      <c r="Q165" s="900"/>
      <c r="R165" s="900"/>
      <c r="S165" s="900"/>
      <c r="T165" s="900"/>
      <c r="U165" s="900"/>
      <c r="V165" s="900"/>
      <c r="W165" s="900"/>
      <c r="X165" s="901"/>
      <c r="Y165" s="17"/>
      <c r="AA165" s="17"/>
      <c r="AD165" s="196"/>
      <c r="AE165" s="197"/>
      <c r="AF165" s="17"/>
      <c r="AG165" s="17"/>
    </row>
    <row r="166" spans="1:33" ht="20.25" customHeight="1" x14ac:dyDescent="0.15">
      <c r="A166" s="865"/>
      <c r="B166" s="866"/>
      <c r="C166" s="907"/>
      <c r="D166" s="902"/>
      <c r="E166" s="903"/>
      <c r="F166" s="903"/>
      <c r="G166" s="903"/>
      <c r="H166" s="903"/>
      <c r="I166" s="903"/>
      <c r="J166" s="903"/>
      <c r="K166" s="903"/>
      <c r="L166" s="903"/>
      <c r="M166" s="903"/>
      <c r="N166" s="903"/>
      <c r="O166" s="903"/>
      <c r="P166" s="903"/>
      <c r="Q166" s="903"/>
      <c r="R166" s="903"/>
      <c r="S166" s="903"/>
      <c r="T166" s="903"/>
      <c r="U166" s="903"/>
      <c r="V166" s="903"/>
      <c r="W166" s="903"/>
      <c r="X166" s="904"/>
      <c r="Y166" s="17"/>
      <c r="AA166" s="17"/>
      <c r="AD166" s="196"/>
      <c r="AE166" s="197"/>
      <c r="AF166" s="17"/>
      <c r="AG166" s="17"/>
    </row>
    <row r="167" spans="1:33" ht="18" customHeight="1" x14ac:dyDescent="0.15">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7"/>
      <c r="AA167" s="17"/>
      <c r="AD167" s="196"/>
      <c r="AE167" s="197"/>
      <c r="AF167" s="17"/>
      <c r="AG167" s="17"/>
    </row>
    <row r="168" spans="1:33" ht="27.75" customHeight="1" x14ac:dyDescent="0.15">
      <c r="A168" s="152" t="s">
        <v>287</v>
      </c>
      <c r="B168" s="152"/>
      <c r="C168" s="152"/>
      <c r="D168" s="152"/>
      <c r="E168" s="152"/>
      <c r="F168" s="152"/>
      <c r="G168" s="152"/>
      <c r="H168" s="152"/>
      <c r="I168" s="152"/>
      <c r="J168" s="152"/>
      <c r="K168" s="152"/>
      <c r="L168" s="600" t="str">
        <f>IF(J5="","平成　　年　　月分",J5)</f>
        <v>（ 平成　　年　　月 ）</v>
      </c>
      <c r="M168" s="152"/>
      <c r="N168" s="599"/>
      <c r="O168" s="152"/>
      <c r="P168" s="152"/>
      <c r="Q168" s="601" t="str">
        <f>IF('10号'!$E$20="","",'10号'!$E$20)</f>
        <v/>
      </c>
      <c r="R168" s="599"/>
      <c r="S168" s="599"/>
      <c r="T168" s="599"/>
      <c r="U168" s="599"/>
      <c r="V168" s="599"/>
      <c r="W168" s="152"/>
      <c r="X168" s="152"/>
      <c r="Y168" s="17"/>
      <c r="AA168" s="17"/>
      <c r="AD168" s="196"/>
      <c r="AE168" s="197"/>
      <c r="AF168" s="17"/>
      <c r="AG168" s="17"/>
    </row>
    <row r="169" spans="1:33" ht="87.75" customHeight="1" x14ac:dyDescent="0.15">
      <c r="A169" s="883"/>
      <c r="B169" s="884"/>
      <c r="C169" s="884"/>
      <c r="D169" s="884"/>
      <c r="E169" s="884"/>
      <c r="F169" s="884"/>
      <c r="G169" s="884"/>
      <c r="H169" s="884"/>
      <c r="I169" s="884"/>
      <c r="J169" s="884"/>
      <c r="K169" s="884"/>
      <c r="L169" s="884"/>
      <c r="M169" s="884"/>
      <c r="N169" s="884"/>
      <c r="O169" s="884"/>
      <c r="P169" s="884"/>
      <c r="Q169" s="884"/>
      <c r="R169" s="884"/>
      <c r="S169" s="884"/>
      <c r="T169" s="884"/>
      <c r="U169" s="884"/>
      <c r="V169" s="884"/>
      <c r="W169" s="884"/>
      <c r="X169" s="885"/>
      <c r="Y169" s="17"/>
      <c r="AA169" s="17"/>
      <c r="AD169" s="196"/>
      <c r="AE169" s="197"/>
      <c r="AF169" s="17"/>
      <c r="AG169" s="17"/>
    </row>
    <row r="170" spans="1:33" ht="18" customHeight="1" x14ac:dyDescent="0.15">
      <c r="A170" s="152" t="s">
        <v>288</v>
      </c>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7"/>
      <c r="AA170" s="17"/>
      <c r="AD170" s="196"/>
      <c r="AE170" s="197"/>
      <c r="AF170" s="17"/>
      <c r="AG170" s="17"/>
    </row>
    <row r="171" spans="1:33" ht="90" customHeight="1" x14ac:dyDescent="0.15">
      <c r="A171" s="883"/>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5"/>
      <c r="Y171" s="17"/>
      <c r="AA171" s="17"/>
      <c r="AD171" s="196"/>
      <c r="AE171" s="197"/>
      <c r="AF171" s="17"/>
      <c r="AG171" s="17"/>
    </row>
    <row r="172" spans="1:33" ht="18" customHeight="1" x14ac:dyDescent="0.15">
      <c r="A172" s="9"/>
      <c r="B172" s="580" t="s">
        <v>149</v>
      </c>
      <c r="C172" s="139">
        <f>IF(SUMIF($S8:$S163,1,$P8:$P163)=0,0,SUMIF($S8:$S163,1,$P8:$P163))</f>
        <v>0</v>
      </c>
      <c r="D172" s="805">
        <f>IF(C172=0,0,C172*2400*24)</f>
        <v>0</v>
      </c>
      <c r="E172" s="805"/>
      <c r="F172" s="292"/>
      <c r="G172" s="9"/>
      <c r="H172" s="9"/>
      <c r="I172" s="9"/>
      <c r="J172" s="9"/>
      <c r="K172" s="9"/>
      <c r="L172" s="9"/>
      <c r="M172" s="9"/>
      <c r="N172" s="9"/>
      <c r="O172" s="9"/>
      <c r="P172" s="9"/>
      <c r="Q172" s="9"/>
      <c r="R172" s="9"/>
      <c r="S172" s="9"/>
      <c r="T172" s="9"/>
      <c r="U172" s="9"/>
      <c r="V172" s="9"/>
      <c r="W172" s="9"/>
      <c r="X172" s="9"/>
      <c r="Y172" s="17"/>
      <c r="AA172" s="17"/>
      <c r="AD172" s="196"/>
      <c r="AE172" s="197"/>
      <c r="AF172" s="17"/>
      <c r="AG172" s="17"/>
    </row>
    <row r="173" spans="1:33" ht="18" customHeight="1" x14ac:dyDescent="0.15">
      <c r="A173" s="9"/>
      <c r="B173" s="580" t="s">
        <v>150</v>
      </c>
      <c r="C173" s="139">
        <f>IF(SUMIF($S8:$S163,2,$P8:$P163)=0,0,SUMIF($S8:$S163,2,$P8:$P163))</f>
        <v>0</v>
      </c>
      <c r="D173" s="806">
        <f>IF(C173=0,0,C173*1200*24)</f>
        <v>0</v>
      </c>
      <c r="E173" s="806"/>
      <c r="F173" s="9"/>
      <c r="G173" s="9" t="s">
        <v>191</v>
      </c>
      <c r="H173" s="9"/>
      <c r="J173" s="9"/>
      <c r="K173" s="115"/>
      <c r="L173" s="116"/>
      <c r="M173" s="116"/>
      <c r="N173" s="121"/>
      <c r="O173" s="121"/>
      <c r="P173" s="121"/>
      <c r="Q173" s="593"/>
      <c r="R173" s="115"/>
      <c r="S173" s="115"/>
      <c r="T173" s="115"/>
      <c r="U173" s="115"/>
      <c r="V173" s="115"/>
      <c r="W173" s="115"/>
      <c r="X173" s="115"/>
      <c r="Y173" s="17"/>
      <c r="AA173" s="17"/>
      <c r="AD173" s="196"/>
      <c r="AE173" s="197"/>
      <c r="AF173" s="17"/>
      <c r="AG173" s="17"/>
    </row>
    <row r="174" spans="1:33" ht="18" customHeight="1" x14ac:dyDescent="0.15">
      <c r="A174" s="9"/>
      <c r="B174" s="580" t="s">
        <v>151</v>
      </c>
      <c r="C174" s="139">
        <f>IF(SUMIF($S8:$S163,3,$P8:$P163)=0,0,SUMIF($S8:$S163,3,$P8:$P163))</f>
        <v>0</v>
      </c>
      <c r="D174" s="806">
        <f>IF(C174=0,0,C174*800*24)</f>
        <v>0</v>
      </c>
      <c r="E174" s="806"/>
      <c r="F174" s="9"/>
      <c r="G174" s="9"/>
      <c r="H174" s="9"/>
      <c r="I174" s="579"/>
      <c r="J174" s="579"/>
      <c r="K174" s="593"/>
      <c r="L174" s="579"/>
      <c r="M174" s="579"/>
      <c r="N174" s="579"/>
      <c r="O174" s="579"/>
      <c r="P174" s="9"/>
      <c r="Q174" s="115"/>
      <c r="R174" s="115"/>
      <c r="S174" s="115"/>
      <c r="T174" s="115"/>
      <c r="U174" s="115"/>
      <c r="V174" s="115"/>
      <c r="W174" s="115"/>
      <c r="X174" s="115"/>
      <c r="Y174" s="17"/>
      <c r="AA174" s="17"/>
      <c r="AD174" s="196"/>
      <c r="AE174" s="197"/>
      <c r="AF174" s="17"/>
      <c r="AG174" s="17"/>
    </row>
    <row r="175" spans="1:33" ht="18" customHeight="1" x14ac:dyDescent="0.15">
      <c r="A175" s="9"/>
      <c r="B175" s="6"/>
      <c r="C175" s="139">
        <f>SUM(C172:C174)</f>
        <v>0</v>
      </c>
      <c r="D175" s="806">
        <f>SUM(D172:D174)</f>
        <v>0</v>
      </c>
      <c r="E175" s="807"/>
      <c r="F175" s="9"/>
      <c r="G175" s="9" t="s">
        <v>190</v>
      </c>
      <c r="H175" s="9"/>
      <c r="I175" s="17"/>
      <c r="J175" s="9"/>
      <c r="K175" s="115"/>
      <c r="L175" s="116"/>
      <c r="M175" s="116"/>
      <c r="N175" s="602"/>
      <c r="O175" s="121"/>
      <c r="P175" s="121"/>
      <c r="Q175" s="593"/>
      <c r="R175" s="121"/>
      <c r="S175" s="121"/>
      <c r="T175" s="116"/>
      <c r="U175" s="116"/>
      <c r="V175" s="116"/>
      <c r="W175" s="116"/>
      <c r="X175" s="116"/>
      <c r="Y175" s="567"/>
      <c r="AA175" s="17"/>
      <c r="AD175" s="196"/>
      <c r="AE175" s="197"/>
      <c r="AF175" s="17"/>
      <c r="AG175" s="17"/>
    </row>
    <row r="176" spans="1:33" ht="18" customHeight="1" x14ac:dyDescent="0.15">
      <c r="A176" s="9"/>
      <c r="B176" s="6"/>
      <c r="C176" s="139"/>
      <c r="D176" s="594"/>
      <c r="E176" s="596"/>
      <c r="F176" s="9"/>
      <c r="G176" s="9"/>
      <c r="H176" s="9"/>
      <c r="I176" s="595"/>
      <c r="J176" s="595"/>
      <c r="K176" s="593"/>
      <c r="L176" s="595"/>
      <c r="M176" s="595"/>
      <c r="O176" s="595"/>
      <c r="P176" s="593"/>
      <c r="Q176" s="593"/>
      <c r="R176" s="593"/>
      <c r="S176" s="115"/>
      <c r="T176" s="115"/>
      <c r="U176" s="115"/>
      <c r="V176" s="115"/>
      <c r="W176" s="115"/>
      <c r="X176" s="115"/>
      <c r="Y176" s="567"/>
      <c r="AA176" s="17"/>
      <c r="AD176" s="196"/>
      <c r="AE176" s="197"/>
      <c r="AF176" s="17"/>
      <c r="AG176" s="17"/>
    </row>
    <row r="177" spans="1:33" ht="18" customHeight="1" x14ac:dyDescent="0.15">
      <c r="A177" s="9"/>
      <c r="B177" s="6"/>
      <c r="C177" s="139"/>
      <c r="D177" s="594"/>
      <c r="E177" s="596"/>
      <c r="F177" s="9"/>
      <c r="G177" s="9"/>
      <c r="H177" s="9"/>
      <c r="I177" s="595"/>
      <c r="J177" s="595"/>
      <c r="K177" s="593"/>
      <c r="L177" s="121"/>
      <c r="M177" s="121"/>
      <c r="N177" s="121"/>
      <c r="O177" s="121"/>
      <c r="P177" s="121"/>
      <c r="Q177" s="593"/>
      <c r="R177" s="121"/>
      <c r="S177" s="116"/>
      <c r="T177" s="116"/>
      <c r="U177" s="116"/>
      <c r="V177" s="116"/>
      <c r="W177" s="116"/>
      <c r="X177" s="116"/>
      <c r="Y177" s="567"/>
      <c r="AA177" s="17"/>
      <c r="AD177" s="196"/>
      <c r="AE177" s="197"/>
      <c r="AF177" s="17"/>
      <c r="AG177" s="17"/>
    </row>
    <row r="178" spans="1:33" s="192" customFormat="1" ht="21.75" customHeight="1" x14ac:dyDescent="0.15">
      <c r="A178" s="115"/>
      <c r="B178" s="115"/>
      <c r="C178" s="115"/>
      <c r="D178" s="115"/>
      <c r="E178" s="115"/>
      <c r="F178" s="115"/>
      <c r="G178" s="115" t="s">
        <v>289</v>
      </c>
      <c r="H178" s="115"/>
      <c r="I178" s="577"/>
      <c r="J178" s="577"/>
      <c r="K178" s="577"/>
      <c r="L178" s="577"/>
      <c r="M178" s="577"/>
      <c r="N178" s="577"/>
      <c r="O178" s="115"/>
      <c r="P178" s="115"/>
      <c r="Q178" s="115"/>
      <c r="R178" s="115"/>
      <c r="S178" s="115"/>
      <c r="T178" s="115"/>
      <c r="U178" s="115"/>
      <c r="V178" s="115"/>
      <c r="W178" s="115"/>
      <c r="X178" s="115"/>
      <c r="Y178" s="567"/>
      <c r="Z178" s="17"/>
      <c r="AD178" s="214"/>
      <c r="AE178" s="211"/>
    </row>
    <row r="179" spans="1:33" ht="39.950000000000003" customHeight="1" x14ac:dyDescent="0.15">
      <c r="A179" s="9"/>
      <c r="B179" s="9"/>
      <c r="C179" s="306" t="str">
        <f>IF('10号'!$E$20="","",'10号'!$E$20)</f>
        <v/>
      </c>
      <c r="D179" s="9"/>
      <c r="E179" s="9"/>
      <c r="F179" s="9"/>
      <c r="G179" s="9"/>
      <c r="H179" s="9"/>
      <c r="I179" s="9"/>
      <c r="J179" s="9"/>
      <c r="K179" s="9"/>
      <c r="L179" s="9"/>
      <c r="M179" s="9"/>
      <c r="N179" s="9"/>
      <c r="O179" s="9"/>
      <c r="P179" s="305"/>
      <c r="Q179" s="9"/>
      <c r="R179" s="9"/>
      <c r="S179" s="9"/>
      <c r="T179" s="9"/>
      <c r="U179" s="9"/>
      <c r="V179" s="9"/>
      <c r="W179" s="9"/>
      <c r="X179" s="9"/>
      <c r="Y179" s="115"/>
      <c r="AA179" s="273"/>
    </row>
    <row r="180" spans="1:33" x14ac:dyDescent="0.15">
      <c r="A180" s="800" t="s">
        <v>192</v>
      </c>
      <c r="B180" s="800"/>
      <c r="C180" s="800"/>
      <c r="D180" s="800"/>
      <c r="E180" s="800"/>
      <c r="F180" s="800"/>
      <c r="G180" s="800"/>
      <c r="H180" s="800"/>
      <c r="I180" s="800"/>
      <c r="J180" s="116"/>
      <c r="K180" s="115"/>
      <c r="L180" s="115"/>
      <c r="M180" s="115"/>
      <c r="N180" s="115"/>
      <c r="O180" s="115"/>
      <c r="P180" s="115"/>
      <c r="Q180" s="115"/>
      <c r="R180" s="599"/>
      <c r="S180" s="599"/>
      <c r="T180" s="599"/>
      <c r="U180" s="599"/>
      <c r="V180" s="599"/>
      <c r="W180" s="115"/>
      <c r="X180" s="115"/>
      <c r="Y180" s="577"/>
      <c r="Z180" s="192"/>
      <c r="AA180" s="194"/>
    </row>
    <row r="181" spans="1:33" ht="24.95" customHeight="1" x14ac:dyDescent="0.15">
      <c r="A181" s="797" t="s">
        <v>193</v>
      </c>
      <c r="B181" s="798"/>
      <c r="C181" s="798"/>
      <c r="D181" s="797" t="s">
        <v>194</v>
      </c>
      <c r="E181" s="798"/>
      <c r="F181" s="798"/>
      <c r="G181" s="798"/>
      <c r="H181" s="798"/>
      <c r="I181" s="798"/>
      <c r="J181" s="801"/>
      <c r="K181" s="748" t="s">
        <v>195</v>
      </c>
      <c r="L181" s="803"/>
      <c r="M181" s="803"/>
      <c r="N181" s="803"/>
      <c r="O181" s="803"/>
      <c r="P181" s="748" t="s">
        <v>196</v>
      </c>
      <c r="Q181" s="803"/>
      <c r="R181" s="803"/>
      <c r="S181" s="803"/>
      <c r="T181" s="803"/>
      <c r="U181" s="803"/>
      <c r="V181" s="803"/>
      <c r="W181" s="803"/>
      <c r="X181" s="803"/>
      <c r="Y181" s="920"/>
      <c r="Z181" s="192"/>
      <c r="AA181" s="194"/>
    </row>
    <row r="182" spans="1:33" ht="24.95" customHeight="1" x14ac:dyDescent="0.15">
      <c r="A182" s="799"/>
      <c r="B182" s="800"/>
      <c r="C182" s="800"/>
      <c r="D182" s="799"/>
      <c r="E182" s="800"/>
      <c r="F182" s="800"/>
      <c r="G182" s="800"/>
      <c r="H182" s="800"/>
      <c r="I182" s="800"/>
      <c r="J182" s="802"/>
      <c r="K182" s="750"/>
      <c r="L182" s="804"/>
      <c r="M182" s="804"/>
      <c r="N182" s="804"/>
      <c r="O182" s="804"/>
      <c r="P182" s="750"/>
      <c r="Q182" s="804"/>
      <c r="R182" s="804"/>
      <c r="S182" s="804"/>
      <c r="T182" s="804"/>
      <c r="U182" s="804"/>
      <c r="V182" s="804"/>
      <c r="W182" s="804"/>
      <c r="X182" s="804"/>
      <c r="Y182" s="921"/>
      <c r="Z182" s="192"/>
      <c r="AA182" s="194"/>
    </row>
    <row r="183" spans="1:33" ht="45" customHeight="1" x14ac:dyDescent="0.25">
      <c r="A183" s="837" t="s">
        <v>197</v>
      </c>
      <c r="B183" s="838"/>
      <c r="C183" s="838"/>
      <c r="D183" s="830">
        <f>C172</f>
        <v>0</v>
      </c>
      <c r="E183" s="831"/>
      <c r="F183" s="831"/>
      <c r="G183" s="831"/>
      <c r="H183" s="831"/>
      <c r="I183" s="831"/>
      <c r="J183" s="832"/>
      <c r="K183" s="833" t="s">
        <v>198</v>
      </c>
      <c r="L183" s="834"/>
      <c r="M183" s="834"/>
      <c r="N183" s="834"/>
      <c r="O183" s="834"/>
      <c r="P183" s="835">
        <f>D183*2400*24</f>
        <v>0</v>
      </c>
      <c r="Q183" s="836"/>
      <c r="R183" s="836"/>
      <c r="S183" s="836"/>
      <c r="T183" s="836"/>
      <c r="U183" s="836"/>
      <c r="V183" s="836"/>
      <c r="W183" s="836"/>
      <c r="X183" s="914" t="s">
        <v>136</v>
      </c>
      <c r="Y183" s="915"/>
      <c r="Z183" s="192"/>
      <c r="AA183" s="194"/>
    </row>
    <row r="184" spans="1:33" ht="45" customHeight="1" x14ac:dyDescent="0.25">
      <c r="A184" s="886" t="s">
        <v>199</v>
      </c>
      <c r="B184" s="887"/>
      <c r="C184" s="887"/>
      <c r="D184" s="889">
        <f t="shared" ref="D184:D185" si="0">C173</f>
        <v>0</v>
      </c>
      <c r="E184" s="890"/>
      <c r="F184" s="890"/>
      <c r="G184" s="890"/>
      <c r="H184" s="890"/>
      <c r="I184" s="890"/>
      <c r="J184" s="891"/>
      <c r="K184" s="892" t="s">
        <v>200</v>
      </c>
      <c r="L184" s="893"/>
      <c r="M184" s="893"/>
      <c r="N184" s="893"/>
      <c r="O184" s="893"/>
      <c r="P184" s="795">
        <f>D184*1200*24</f>
        <v>0</v>
      </c>
      <c r="Q184" s="796"/>
      <c r="R184" s="796"/>
      <c r="S184" s="796"/>
      <c r="T184" s="796"/>
      <c r="U184" s="796"/>
      <c r="V184" s="796"/>
      <c r="W184" s="796"/>
      <c r="X184" s="918" t="s">
        <v>136</v>
      </c>
      <c r="Y184" s="919"/>
      <c r="Z184" s="192"/>
      <c r="AA184" s="194"/>
    </row>
    <row r="185" spans="1:33" ht="45" customHeight="1" thickBot="1" x14ac:dyDescent="0.3">
      <c r="A185" s="857" t="s">
        <v>201</v>
      </c>
      <c r="B185" s="858"/>
      <c r="C185" s="858"/>
      <c r="D185" s="839">
        <f t="shared" si="0"/>
        <v>0</v>
      </c>
      <c r="E185" s="840"/>
      <c r="F185" s="840"/>
      <c r="G185" s="840"/>
      <c r="H185" s="840"/>
      <c r="I185" s="840"/>
      <c r="J185" s="841"/>
      <c r="K185" s="842" t="s">
        <v>202</v>
      </c>
      <c r="L185" s="843"/>
      <c r="M185" s="843"/>
      <c r="N185" s="843"/>
      <c r="O185" s="843"/>
      <c r="P185" s="844">
        <f>D185*800*24</f>
        <v>0</v>
      </c>
      <c r="Q185" s="845"/>
      <c r="R185" s="845"/>
      <c r="S185" s="845"/>
      <c r="T185" s="845"/>
      <c r="U185" s="845"/>
      <c r="V185" s="845"/>
      <c r="W185" s="845"/>
      <c r="X185" s="916" t="s">
        <v>136</v>
      </c>
      <c r="Y185" s="917"/>
      <c r="Z185" s="192"/>
      <c r="AA185" s="194"/>
    </row>
    <row r="186" spans="1:33" ht="45" customHeight="1" thickTop="1" x14ac:dyDescent="0.25">
      <c r="A186" s="846" t="s">
        <v>164</v>
      </c>
      <c r="B186" s="847"/>
      <c r="C186" s="847"/>
      <c r="D186" s="848">
        <f>SUM(D183:F185)</f>
        <v>0</v>
      </c>
      <c r="E186" s="849"/>
      <c r="F186" s="849"/>
      <c r="G186" s="849"/>
      <c r="H186" s="849"/>
      <c r="I186" s="849"/>
      <c r="J186" s="850"/>
      <c r="K186" s="851"/>
      <c r="L186" s="852"/>
      <c r="M186" s="852"/>
      <c r="N186" s="852"/>
      <c r="O186" s="852"/>
      <c r="P186" s="853">
        <f>SUM(P183:W185)</f>
        <v>0</v>
      </c>
      <c r="Q186" s="854"/>
      <c r="R186" s="854"/>
      <c r="S186" s="854"/>
      <c r="T186" s="854"/>
      <c r="U186" s="854"/>
      <c r="V186" s="854"/>
      <c r="W186" s="854"/>
      <c r="X186" s="912" t="s">
        <v>136</v>
      </c>
      <c r="Y186" s="913"/>
      <c r="Z186" s="192"/>
    </row>
    <row r="187" spans="1:33" ht="18" customHeight="1" x14ac:dyDescent="0.1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92"/>
      <c r="AA187" s="193"/>
    </row>
    <row r="188" spans="1:33" x14ac:dyDescent="0.15">
      <c r="A188" s="800" t="s">
        <v>204</v>
      </c>
      <c r="B188" s="800"/>
      <c r="C188" s="800"/>
      <c r="D188" s="800"/>
      <c r="E188" s="800"/>
      <c r="F188" s="800"/>
      <c r="G188" s="800" t="s">
        <v>205</v>
      </c>
      <c r="H188" s="800"/>
      <c r="I188" s="800"/>
      <c r="J188" s="800"/>
      <c r="K188" s="800"/>
      <c r="L188" s="800"/>
      <c r="M188" s="800"/>
      <c r="N188" s="800"/>
      <c r="O188" s="800"/>
      <c r="P188" s="800"/>
      <c r="Q188" s="800"/>
      <c r="R188" s="116"/>
      <c r="S188" s="116"/>
      <c r="T188" s="116"/>
      <c r="U188" s="821" t="s">
        <v>206</v>
      </c>
      <c r="V188" s="821"/>
      <c r="W188" s="821"/>
      <c r="X188" s="821"/>
      <c r="Y188" s="821"/>
      <c r="Z188" s="192"/>
      <c r="AA188" s="193"/>
    </row>
    <row r="189" spans="1:33" ht="35.1" customHeight="1" x14ac:dyDescent="0.25">
      <c r="A189" s="826"/>
      <c r="B189" s="827"/>
      <c r="C189" s="827"/>
      <c r="D189" s="118" t="s">
        <v>104</v>
      </c>
      <c r="E189" s="894" t="s">
        <v>207</v>
      </c>
      <c r="F189" s="895"/>
      <c r="G189" s="823"/>
      <c r="H189" s="824"/>
      <c r="I189" s="824"/>
      <c r="J189" s="824"/>
      <c r="K189" s="824"/>
      <c r="L189" s="824"/>
      <c r="M189" s="824"/>
      <c r="N189" s="824"/>
      <c r="O189" s="824"/>
      <c r="P189" s="825"/>
      <c r="Q189" s="855"/>
      <c r="R189" s="856"/>
      <c r="S189" s="856"/>
      <c r="T189" s="856"/>
      <c r="U189" s="856"/>
      <c r="V189" s="856"/>
      <c r="W189" s="856"/>
      <c r="X189" s="914" t="s">
        <v>136</v>
      </c>
      <c r="Y189" s="915"/>
      <c r="Z189" s="192"/>
      <c r="AA189" s="193"/>
    </row>
    <row r="190" spans="1:33" ht="35.1" customHeight="1" x14ac:dyDescent="0.25">
      <c r="A190" s="828"/>
      <c r="B190" s="829"/>
      <c r="C190" s="829"/>
      <c r="D190" s="119" t="s">
        <v>104</v>
      </c>
      <c r="E190" s="871" t="s">
        <v>207</v>
      </c>
      <c r="F190" s="872"/>
      <c r="G190" s="873"/>
      <c r="H190" s="874"/>
      <c r="I190" s="874"/>
      <c r="J190" s="874"/>
      <c r="K190" s="874"/>
      <c r="L190" s="874"/>
      <c r="M190" s="874"/>
      <c r="N190" s="874"/>
      <c r="O190" s="874"/>
      <c r="P190" s="875"/>
      <c r="Q190" s="859"/>
      <c r="R190" s="860"/>
      <c r="S190" s="860"/>
      <c r="T190" s="860"/>
      <c r="U190" s="860"/>
      <c r="V190" s="860"/>
      <c r="W190" s="860"/>
      <c r="X190" s="908" t="s">
        <v>136</v>
      </c>
      <c r="Y190" s="909"/>
      <c r="Z190" s="192"/>
      <c r="AA190" s="193"/>
    </row>
    <row r="191" spans="1:33" ht="35.1" customHeight="1" x14ac:dyDescent="0.25">
      <c r="A191" s="876"/>
      <c r="B191" s="877"/>
      <c r="C191" s="877"/>
      <c r="D191" s="120" t="s">
        <v>104</v>
      </c>
      <c r="E191" s="878" t="s">
        <v>207</v>
      </c>
      <c r="F191" s="879"/>
      <c r="G191" s="880"/>
      <c r="H191" s="881"/>
      <c r="I191" s="881"/>
      <c r="J191" s="881"/>
      <c r="K191" s="881"/>
      <c r="L191" s="881"/>
      <c r="M191" s="881"/>
      <c r="N191" s="881"/>
      <c r="O191" s="881"/>
      <c r="P191" s="882"/>
      <c r="Q191" s="819"/>
      <c r="R191" s="820"/>
      <c r="S191" s="820"/>
      <c r="T191" s="820"/>
      <c r="U191" s="820"/>
      <c r="V191" s="820"/>
      <c r="W191" s="820"/>
      <c r="X191" s="910" t="s">
        <v>136</v>
      </c>
      <c r="Y191" s="911"/>
      <c r="Z191" s="192"/>
      <c r="AA191" s="193"/>
    </row>
    <row r="192" spans="1:33" ht="18" customHeight="1" x14ac:dyDescent="0.1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92"/>
      <c r="AA192" s="193"/>
    </row>
    <row r="193" spans="1:49" ht="18" customHeight="1" x14ac:dyDescent="0.15">
      <c r="A193" s="822" t="s">
        <v>208</v>
      </c>
      <c r="B193" s="822"/>
      <c r="C193" s="822"/>
      <c r="D193" s="822"/>
      <c r="E193" s="822"/>
      <c r="F193" s="822"/>
      <c r="G193" s="822"/>
      <c r="H193" s="822"/>
      <c r="I193" s="822"/>
      <c r="J193" s="822"/>
      <c r="K193" s="822"/>
      <c r="L193" s="822"/>
      <c r="M193" s="822"/>
      <c r="N193" s="822"/>
      <c r="O193" s="822"/>
      <c r="P193" s="822"/>
      <c r="Q193" s="822"/>
      <c r="R193" s="822"/>
      <c r="S193" s="822"/>
      <c r="T193" s="822"/>
      <c r="U193" s="822"/>
      <c r="V193" s="822"/>
      <c r="W193" s="822"/>
      <c r="X193" s="822"/>
      <c r="Y193" s="822"/>
      <c r="Z193" s="192"/>
      <c r="AA193" s="17"/>
    </row>
    <row r="194" spans="1:49" ht="69" customHeight="1" x14ac:dyDescent="0.15">
      <c r="A194" s="115"/>
      <c r="B194" s="115"/>
      <c r="C194" s="812" t="s">
        <v>209</v>
      </c>
      <c r="D194" s="813"/>
      <c r="E194" s="813"/>
      <c r="F194" s="813"/>
      <c r="G194" s="813"/>
      <c r="H194" s="813"/>
      <c r="I194" s="813"/>
      <c r="J194" s="814"/>
      <c r="K194" s="815" t="str">
        <f>IF('10号'!$J$6="","",IF(P186+SUM(Q189:W191)&gt;=IF(K196&lt;=K198,K196,K198),IF(K196&lt;=K198,K196,K198),P186+SUM(Q189:W191)))</f>
        <v/>
      </c>
      <c r="L194" s="816"/>
      <c r="M194" s="816"/>
      <c r="N194" s="816"/>
      <c r="O194" s="816"/>
      <c r="P194" s="816"/>
      <c r="Q194" s="816"/>
      <c r="R194" s="817" t="s">
        <v>136</v>
      </c>
      <c r="S194" s="818"/>
      <c r="T194" s="115"/>
      <c r="U194" s="115"/>
      <c r="V194" s="115"/>
      <c r="W194" s="115"/>
      <c r="X194" s="115"/>
      <c r="Y194" s="115"/>
      <c r="Z194" s="192"/>
      <c r="AA194" s="195"/>
      <c r="AB194" s="195"/>
      <c r="AC194" s="195"/>
      <c r="AD194" s="195"/>
      <c r="AE194" s="195"/>
      <c r="AF194" s="224"/>
      <c r="AG194" s="225"/>
      <c r="AW194" s="227"/>
    </row>
    <row r="195" spans="1:49" ht="18" customHeight="1" x14ac:dyDescent="0.15">
      <c r="A195" s="9"/>
      <c r="B195" s="9"/>
      <c r="C195" s="808" t="s">
        <v>285</v>
      </c>
      <c r="D195" s="808"/>
      <c r="E195" s="808"/>
      <c r="F195" s="808"/>
      <c r="G195" s="808"/>
      <c r="H195" s="808"/>
      <c r="I195" s="808"/>
      <c r="J195" s="808"/>
      <c r="K195" s="808"/>
      <c r="L195" s="808"/>
      <c r="M195" s="808"/>
      <c r="N195" s="808"/>
      <c r="O195" s="808"/>
      <c r="P195" s="808"/>
      <c r="Q195" s="808"/>
      <c r="R195" s="808"/>
      <c r="S195" s="808"/>
      <c r="T195" s="808"/>
      <c r="U195" s="808"/>
      <c r="V195" s="808"/>
      <c r="W195" s="808"/>
      <c r="X195" s="9"/>
      <c r="Y195" s="9"/>
      <c r="AA195" s="17"/>
      <c r="AE195" s="196"/>
      <c r="AF195" s="197"/>
      <c r="AG195" s="17"/>
    </row>
    <row r="196" spans="1:49" ht="60" customHeight="1" x14ac:dyDescent="0.15">
      <c r="A196" s="9"/>
      <c r="B196" s="9"/>
      <c r="C196" s="809" t="str">
        <f>IF(R7="（ 平成　　年　　月 ）","平成　　年　　月支払給与額",R7)</f>
        <v>平成　　年　　月支払給与額</v>
      </c>
      <c r="D196" s="810"/>
      <c r="E196" s="810"/>
      <c r="F196" s="810"/>
      <c r="G196" s="810"/>
      <c r="H196" s="810"/>
      <c r="I196" s="810"/>
      <c r="J196" s="811"/>
      <c r="K196" s="791"/>
      <c r="L196" s="792"/>
      <c r="M196" s="792"/>
      <c r="N196" s="792"/>
      <c r="O196" s="792"/>
      <c r="P196" s="792"/>
      <c r="Q196" s="792"/>
      <c r="R196" s="793" t="s">
        <v>136</v>
      </c>
      <c r="S196" s="794"/>
      <c r="T196" s="9"/>
      <c r="U196" s="9"/>
      <c r="V196" s="9"/>
      <c r="W196" s="9"/>
      <c r="X196" s="9"/>
      <c r="Y196" s="9"/>
      <c r="AA196" s="17"/>
      <c r="AE196" s="196"/>
      <c r="AF196" s="197"/>
      <c r="AG196" s="17"/>
    </row>
    <row r="197" spans="1:49" x14ac:dyDescent="0.15">
      <c r="A197" s="9"/>
      <c r="B197" s="9"/>
      <c r="C197" s="9"/>
      <c r="D197" s="9"/>
      <c r="E197" s="9"/>
      <c r="F197" s="9"/>
      <c r="G197" s="9"/>
      <c r="H197" s="9"/>
      <c r="I197" s="9"/>
      <c r="J197" s="9"/>
      <c r="K197" s="549" t="s">
        <v>272</v>
      </c>
      <c r="L197" s="9"/>
      <c r="M197" s="9"/>
      <c r="N197" s="9"/>
      <c r="O197" s="9"/>
      <c r="P197" s="9"/>
      <c r="Q197" s="9"/>
      <c r="R197" s="9"/>
      <c r="S197" s="9"/>
      <c r="T197" s="9"/>
      <c r="U197" s="9"/>
      <c r="V197" s="9"/>
      <c r="W197" s="9"/>
      <c r="X197" s="9"/>
      <c r="Y197" s="9"/>
      <c r="AA197" s="17"/>
      <c r="AE197" s="196"/>
      <c r="AF197" s="197"/>
      <c r="AG197" s="17"/>
    </row>
    <row r="198" spans="1:49" ht="58.5" customHeight="1" x14ac:dyDescent="0.15">
      <c r="A198" s="9"/>
      <c r="B198" s="9"/>
      <c r="C198" s="788" t="s">
        <v>336</v>
      </c>
      <c r="D198" s="789"/>
      <c r="E198" s="789"/>
      <c r="F198" s="789"/>
      <c r="G198" s="789"/>
      <c r="H198" s="789"/>
      <c r="I198" s="789"/>
      <c r="J198" s="790"/>
      <c r="K198" s="791"/>
      <c r="L198" s="792"/>
      <c r="M198" s="792"/>
      <c r="N198" s="792"/>
      <c r="O198" s="792"/>
      <c r="P198" s="792"/>
      <c r="Q198" s="792"/>
      <c r="R198" s="793" t="s">
        <v>136</v>
      </c>
      <c r="S198" s="794"/>
      <c r="T198" s="9"/>
      <c r="U198" s="9"/>
      <c r="V198" s="9"/>
      <c r="W198" s="9"/>
      <c r="X198" s="9"/>
      <c r="Y198" s="9"/>
      <c r="AA198" s="17"/>
      <c r="AE198" s="196"/>
      <c r="AF198" s="197"/>
      <c r="AG198" s="17"/>
    </row>
    <row r="199" spans="1:49" x14ac:dyDescent="0.15">
      <c r="A199" s="9"/>
      <c r="B199" s="9"/>
      <c r="C199" s="9"/>
      <c r="D199" s="9"/>
      <c r="E199" s="9"/>
      <c r="F199" s="9"/>
      <c r="G199" s="9"/>
      <c r="H199" s="9"/>
      <c r="I199" s="9"/>
      <c r="J199" s="9"/>
      <c r="K199" s="603" t="s">
        <v>337</v>
      </c>
      <c r="L199" s="9"/>
      <c r="M199" s="9"/>
      <c r="N199" s="9"/>
      <c r="O199" s="9"/>
      <c r="P199" s="9"/>
      <c r="Q199" s="9"/>
      <c r="R199" s="9"/>
      <c r="S199" s="9"/>
      <c r="T199" s="9"/>
      <c r="U199" s="9"/>
      <c r="V199" s="9"/>
      <c r="W199" s="9"/>
      <c r="X199" s="9"/>
      <c r="Y199" s="9"/>
      <c r="AA199" s="17"/>
      <c r="AE199" s="196"/>
      <c r="AF199" s="197"/>
      <c r="AG199" s="17"/>
    </row>
    <row r="200" spans="1:49" x14ac:dyDescent="0.15">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49" x14ac:dyDescent="0.15">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sheetData>
  <sheetProtection selectLockedCells="1"/>
  <mergeCells count="497">
    <mergeCell ref="C198:J198"/>
    <mergeCell ref="K198:Q198"/>
    <mergeCell ref="R198:S198"/>
    <mergeCell ref="C194:J194"/>
    <mergeCell ref="K194:Q194"/>
    <mergeCell ref="R194:S194"/>
    <mergeCell ref="C195:W195"/>
    <mergeCell ref="C196:J196"/>
    <mergeCell ref="K196:Q196"/>
    <mergeCell ref="R196:S196"/>
    <mergeCell ref="A191:C191"/>
    <mergeCell ref="E191:F191"/>
    <mergeCell ref="G191:P191"/>
    <mergeCell ref="Q191:W191"/>
    <mergeCell ref="X191:Y191"/>
    <mergeCell ref="A193:Y193"/>
    <mergeCell ref="A189:C189"/>
    <mergeCell ref="E189:F189"/>
    <mergeCell ref="G189:P189"/>
    <mergeCell ref="Q189:W189"/>
    <mergeCell ref="X189:Y189"/>
    <mergeCell ref="A190:C190"/>
    <mergeCell ref="E190:F190"/>
    <mergeCell ref="G190:P190"/>
    <mergeCell ref="Q190:W190"/>
    <mergeCell ref="X190:Y190"/>
    <mergeCell ref="A186:C186"/>
    <mergeCell ref="D186:J186"/>
    <mergeCell ref="K186:O186"/>
    <mergeCell ref="P186:W186"/>
    <mergeCell ref="X186:Y186"/>
    <mergeCell ref="A188:F188"/>
    <mergeCell ref="G188:Q188"/>
    <mergeCell ref="U188:Y188"/>
    <mergeCell ref="A184:C184"/>
    <mergeCell ref="D184:J184"/>
    <mergeCell ref="K184:O184"/>
    <mergeCell ref="P184:W184"/>
    <mergeCell ref="X184:Y184"/>
    <mergeCell ref="A185:C185"/>
    <mergeCell ref="D185:J185"/>
    <mergeCell ref="K185:O185"/>
    <mergeCell ref="P185:W185"/>
    <mergeCell ref="X185:Y185"/>
    <mergeCell ref="A181:C182"/>
    <mergeCell ref="D181:J182"/>
    <mergeCell ref="K181:O182"/>
    <mergeCell ref="P181:Y182"/>
    <mergeCell ref="A183:C183"/>
    <mergeCell ref="D183:J183"/>
    <mergeCell ref="K183:O183"/>
    <mergeCell ref="P183:W183"/>
    <mergeCell ref="X183:Y183"/>
    <mergeCell ref="D174:E174"/>
    <mergeCell ref="D175:E175"/>
    <mergeCell ref="A180:I180"/>
    <mergeCell ref="A169:X169"/>
    <mergeCell ref="A171:X171"/>
    <mergeCell ref="D172:E172"/>
    <mergeCell ref="D173:E173"/>
    <mergeCell ref="N157:N158"/>
    <mergeCell ref="Q157:R158"/>
    <mergeCell ref="T157:T158"/>
    <mergeCell ref="C164:C166"/>
    <mergeCell ref="A152:B156"/>
    <mergeCell ref="N152:N153"/>
    <mergeCell ref="Q152:R153"/>
    <mergeCell ref="T152:T153"/>
    <mergeCell ref="C162:C163"/>
    <mergeCell ref="E162:E163"/>
    <mergeCell ref="G162:H163"/>
    <mergeCell ref="J162:J163"/>
    <mergeCell ref="L162:M163"/>
    <mergeCell ref="A162:B166"/>
    <mergeCell ref="N162:N163"/>
    <mergeCell ref="Q162:R163"/>
    <mergeCell ref="T162:T163"/>
    <mergeCell ref="C152:C153"/>
    <mergeCell ref="E152:E153"/>
    <mergeCell ref="G152:H153"/>
    <mergeCell ref="J152:J153"/>
    <mergeCell ref="L152:M153"/>
    <mergeCell ref="A157:B161"/>
    <mergeCell ref="C157:C158"/>
    <mergeCell ref="E157:E158"/>
    <mergeCell ref="G157:H158"/>
    <mergeCell ref="J157:J158"/>
    <mergeCell ref="L157:M158"/>
    <mergeCell ref="U137:V138"/>
    <mergeCell ref="W137:X137"/>
    <mergeCell ref="W138:X138"/>
    <mergeCell ref="U142:V143"/>
    <mergeCell ref="W142:X142"/>
    <mergeCell ref="W143:X143"/>
    <mergeCell ref="C139:C141"/>
    <mergeCell ref="A147:B151"/>
    <mergeCell ref="C147:C148"/>
    <mergeCell ref="E147:E148"/>
    <mergeCell ref="G147:H148"/>
    <mergeCell ref="J147:J148"/>
    <mergeCell ref="L147:M148"/>
    <mergeCell ref="N147:N148"/>
    <mergeCell ref="Q147:R148"/>
    <mergeCell ref="T147:T148"/>
    <mergeCell ref="A142:B146"/>
    <mergeCell ref="N142:N143"/>
    <mergeCell ref="Q142:R143"/>
    <mergeCell ref="T142:T143"/>
    <mergeCell ref="U147:V148"/>
    <mergeCell ref="W147:X147"/>
    <mergeCell ref="W148:X148"/>
    <mergeCell ref="N137:N138"/>
    <mergeCell ref="Q137:R138"/>
    <mergeCell ref="T137:T138"/>
    <mergeCell ref="A132:B136"/>
    <mergeCell ref="N132:N133"/>
    <mergeCell ref="Q132:R133"/>
    <mergeCell ref="T132:T133"/>
    <mergeCell ref="C142:C143"/>
    <mergeCell ref="E142:E143"/>
    <mergeCell ref="G142:H143"/>
    <mergeCell ref="J142:J143"/>
    <mergeCell ref="L142:M143"/>
    <mergeCell ref="E132:E133"/>
    <mergeCell ref="G132:H133"/>
    <mergeCell ref="J132:J133"/>
    <mergeCell ref="L132:M133"/>
    <mergeCell ref="A137:B141"/>
    <mergeCell ref="C137:C138"/>
    <mergeCell ref="E137:E138"/>
    <mergeCell ref="G137:H138"/>
    <mergeCell ref="J137:J138"/>
    <mergeCell ref="L137:M138"/>
    <mergeCell ref="A127:B131"/>
    <mergeCell ref="C127:C128"/>
    <mergeCell ref="E127:E128"/>
    <mergeCell ref="G127:H128"/>
    <mergeCell ref="J127:J128"/>
    <mergeCell ref="L127:M128"/>
    <mergeCell ref="N127:N128"/>
    <mergeCell ref="Q127:R128"/>
    <mergeCell ref="T127:T128"/>
    <mergeCell ref="A112:B116"/>
    <mergeCell ref="N112:N113"/>
    <mergeCell ref="Q112:R113"/>
    <mergeCell ref="T112:T113"/>
    <mergeCell ref="U117:V118"/>
    <mergeCell ref="W117:X117"/>
    <mergeCell ref="W118:X118"/>
    <mergeCell ref="C122:C123"/>
    <mergeCell ref="E122:E123"/>
    <mergeCell ref="G122:H123"/>
    <mergeCell ref="J122:J123"/>
    <mergeCell ref="L122:M123"/>
    <mergeCell ref="A122:B126"/>
    <mergeCell ref="N122:N123"/>
    <mergeCell ref="Q122:R123"/>
    <mergeCell ref="T122:T123"/>
    <mergeCell ref="A117:B121"/>
    <mergeCell ref="C117:C118"/>
    <mergeCell ref="E117:E118"/>
    <mergeCell ref="G117:H118"/>
    <mergeCell ref="J117:J118"/>
    <mergeCell ref="L117:M118"/>
    <mergeCell ref="N117:N118"/>
    <mergeCell ref="Q117:R118"/>
    <mergeCell ref="T117:T118"/>
    <mergeCell ref="E112:E113"/>
    <mergeCell ref="G112:H113"/>
    <mergeCell ref="J112:J113"/>
    <mergeCell ref="L112:M113"/>
    <mergeCell ref="U105:V106"/>
    <mergeCell ref="W105:X105"/>
    <mergeCell ref="W106:X106"/>
    <mergeCell ref="U112:V113"/>
    <mergeCell ref="W112:X112"/>
    <mergeCell ref="W113:X113"/>
    <mergeCell ref="A105:B109"/>
    <mergeCell ref="C105:C106"/>
    <mergeCell ref="E105:E106"/>
    <mergeCell ref="G105:H106"/>
    <mergeCell ref="J105:J106"/>
    <mergeCell ref="L105:M106"/>
    <mergeCell ref="N105:N106"/>
    <mergeCell ref="Q105:R106"/>
    <mergeCell ref="T105:T106"/>
    <mergeCell ref="C100:C101"/>
    <mergeCell ref="E100:E101"/>
    <mergeCell ref="G100:H101"/>
    <mergeCell ref="J100:J101"/>
    <mergeCell ref="L100:M101"/>
    <mergeCell ref="A100:B104"/>
    <mergeCell ref="N100:N101"/>
    <mergeCell ref="Q100:R101"/>
    <mergeCell ref="T100:T101"/>
    <mergeCell ref="U59:X59"/>
    <mergeCell ref="A85:B89"/>
    <mergeCell ref="C85:C86"/>
    <mergeCell ref="E85:E86"/>
    <mergeCell ref="G85:H86"/>
    <mergeCell ref="J85:J86"/>
    <mergeCell ref="L85:M86"/>
    <mergeCell ref="N85:N86"/>
    <mergeCell ref="Q85:R86"/>
    <mergeCell ref="T85:T86"/>
    <mergeCell ref="U85:V86"/>
    <mergeCell ref="W85:X85"/>
    <mergeCell ref="W86:X86"/>
    <mergeCell ref="C87:C89"/>
    <mergeCell ref="N80:N81"/>
    <mergeCell ref="Q80:R81"/>
    <mergeCell ref="T80:T81"/>
    <mergeCell ref="W76:X76"/>
    <mergeCell ref="C77:C79"/>
    <mergeCell ref="N70:N71"/>
    <mergeCell ref="U80:V81"/>
    <mergeCell ref="W80:X80"/>
    <mergeCell ref="W81:X81"/>
    <mergeCell ref="C82:C84"/>
    <mergeCell ref="N95:N96"/>
    <mergeCell ref="Q95:R96"/>
    <mergeCell ref="T95:T96"/>
    <mergeCell ref="A70:B74"/>
    <mergeCell ref="C70:C71"/>
    <mergeCell ref="E70:E71"/>
    <mergeCell ref="G70:H71"/>
    <mergeCell ref="J70:J71"/>
    <mergeCell ref="L70:M71"/>
    <mergeCell ref="A90:B94"/>
    <mergeCell ref="N90:N91"/>
    <mergeCell ref="Q90:R91"/>
    <mergeCell ref="T90:T91"/>
    <mergeCell ref="C90:C91"/>
    <mergeCell ref="E90:E91"/>
    <mergeCell ref="G90:H91"/>
    <mergeCell ref="J90:J91"/>
    <mergeCell ref="L90:M91"/>
    <mergeCell ref="A95:B99"/>
    <mergeCell ref="C95:C96"/>
    <mergeCell ref="E95:E96"/>
    <mergeCell ref="G95:H96"/>
    <mergeCell ref="J95:J96"/>
    <mergeCell ref="L95:M96"/>
    <mergeCell ref="U60:V61"/>
    <mergeCell ref="L60:M61"/>
    <mergeCell ref="A80:B84"/>
    <mergeCell ref="C80:C81"/>
    <mergeCell ref="E80:E81"/>
    <mergeCell ref="G80:H81"/>
    <mergeCell ref="J80:J81"/>
    <mergeCell ref="L80:M81"/>
    <mergeCell ref="U70:V71"/>
    <mergeCell ref="C72:C74"/>
    <mergeCell ref="N75:N76"/>
    <mergeCell ref="Q75:R76"/>
    <mergeCell ref="T75:T76"/>
    <mergeCell ref="A75:B79"/>
    <mergeCell ref="C75:C76"/>
    <mergeCell ref="E75:E76"/>
    <mergeCell ref="G75:H76"/>
    <mergeCell ref="J75:J76"/>
    <mergeCell ref="C62:C64"/>
    <mergeCell ref="N65:N66"/>
    <mergeCell ref="Q65:R66"/>
    <mergeCell ref="T65:T66"/>
    <mergeCell ref="A65:B69"/>
    <mergeCell ref="C65:C66"/>
    <mergeCell ref="E65:E66"/>
    <mergeCell ref="G65:H66"/>
    <mergeCell ref="J65:J66"/>
    <mergeCell ref="L65:M66"/>
    <mergeCell ref="C67:C69"/>
    <mergeCell ref="A60:B64"/>
    <mergeCell ref="C60:C61"/>
    <mergeCell ref="E60:E61"/>
    <mergeCell ref="G60:H61"/>
    <mergeCell ref="J60:J61"/>
    <mergeCell ref="U53:V54"/>
    <mergeCell ref="W53:X53"/>
    <mergeCell ref="W54:X54"/>
    <mergeCell ref="C55:C57"/>
    <mergeCell ref="N48:N49"/>
    <mergeCell ref="Q48:R49"/>
    <mergeCell ref="T48:T49"/>
    <mergeCell ref="A48:B52"/>
    <mergeCell ref="C48:C49"/>
    <mergeCell ref="E48:E49"/>
    <mergeCell ref="G48:H49"/>
    <mergeCell ref="C50:C52"/>
    <mergeCell ref="N53:N54"/>
    <mergeCell ref="Q53:R54"/>
    <mergeCell ref="T53:T54"/>
    <mergeCell ref="A53:B57"/>
    <mergeCell ref="C53:C54"/>
    <mergeCell ref="E53:E54"/>
    <mergeCell ref="G53:H54"/>
    <mergeCell ref="J53:J54"/>
    <mergeCell ref="L53:M54"/>
    <mergeCell ref="J48:J49"/>
    <mergeCell ref="L48:M49"/>
    <mergeCell ref="U48:V49"/>
    <mergeCell ref="U38:V39"/>
    <mergeCell ref="W38:X38"/>
    <mergeCell ref="W39:X39"/>
    <mergeCell ref="C40:C42"/>
    <mergeCell ref="N43:N44"/>
    <mergeCell ref="Q43:R44"/>
    <mergeCell ref="T43:T44"/>
    <mergeCell ref="N38:N39"/>
    <mergeCell ref="Q38:R39"/>
    <mergeCell ref="T38:T39"/>
    <mergeCell ref="W48:X48"/>
    <mergeCell ref="W49:X49"/>
    <mergeCell ref="A43:B47"/>
    <mergeCell ref="C43:C44"/>
    <mergeCell ref="E43:E44"/>
    <mergeCell ref="G43:H44"/>
    <mergeCell ref="J43:J44"/>
    <mergeCell ref="L43:M44"/>
    <mergeCell ref="U43:V44"/>
    <mergeCell ref="W43:X43"/>
    <mergeCell ref="W44:X44"/>
    <mergeCell ref="C45:C47"/>
    <mergeCell ref="A38:B42"/>
    <mergeCell ref="C38:C39"/>
    <mergeCell ref="E38:E39"/>
    <mergeCell ref="G38:H39"/>
    <mergeCell ref="J38:J39"/>
    <mergeCell ref="L38:M39"/>
    <mergeCell ref="U28:V29"/>
    <mergeCell ref="W28:X28"/>
    <mergeCell ref="W29:X29"/>
    <mergeCell ref="C30:C32"/>
    <mergeCell ref="N33:N34"/>
    <mergeCell ref="Q33:R34"/>
    <mergeCell ref="T33:T34"/>
    <mergeCell ref="A33:B37"/>
    <mergeCell ref="C33:C34"/>
    <mergeCell ref="E33:E34"/>
    <mergeCell ref="G33:H34"/>
    <mergeCell ref="J33:J34"/>
    <mergeCell ref="L33:M34"/>
    <mergeCell ref="U33:V34"/>
    <mergeCell ref="W33:X33"/>
    <mergeCell ref="W34:X34"/>
    <mergeCell ref="C35:C37"/>
    <mergeCell ref="N28:N29"/>
    <mergeCell ref="Q28:R29"/>
    <mergeCell ref="T28:T29"/>
    <mergeCell ref="A28:B32"/>
    <mergeCell ref="C28:C29"/>
    <mergeCell ref="E28:E29"/>
    <mergeCell ref="G28:H29"/>
    <mergeCell ref="J28:J29"/>
    <mergeCell ref="L28:M29"/>
    <mergeCell ref="U18:V19"/>
    <mergeCell ref="L18:M19"/>
    <mergeCell ref="W18:X18"/>
    <mergeCell ref="W19:X19"/>
    <mergeCell ref="C20:C22"/>
    <mergeCell ref="N23:N24"/>
    <mergeCell ref="Q23:R24"/>
    <mergeCell ref="T23:T24"/>
    <mergeCell ref="A23:B27"/>
    <mergeCell ref="C23:C24"/>
    <mergeCell ref="E23:E24"/>
    <mergeCell ref="G23:H24"/>
    <mergeCell ref="J23:J24"/>
    <mergeCell ref="L23:M24"/>
    <mergeCell ref="U23:V24"/>
    <mergeCell ref="W23:X23"/>
    <mergeCell ref="W24:X24"/>
    <mergeCell ref="C25:C27"/>
    <mergeCell ref="N18:N19"/>
    <mergeCell ref="Q18:R19"/>
    <mergeCell ref="T18:T19"/>
    <mergeCell ref="A18:B22"/>
    <mergeCell ref="C18:C19"/>
    <mergeCell ref="E18:E19"/>
    <mergeCell ref="G18:H19"/>
    <mergeCell ref="J18:J19"/>
    <mergeCell ref="U8:V9"/>
    <mergeCell ref="W8:X8"/>
    <mergeCell ref="W9:X9"/>
    <mergeCell ref="C10:C12"/>
    <mergeCell ref="N13:N14"/>
    <mergeCell ref="Q13:R14"/>
    <mergeCell ref="T13:T14"/>
    <mergeCell ref="A13:B17"/>
    <mergeCell ref="C13:C14"/>
    <mergeCell ref="E13:E14"/>
    <mergeCell ref="G13:H14"/>
    <mergeCell ref="J13:J14"/>
    <mergeCell ref="L13:M14"/>
    <mergeCell ref="U13:V14"/>
    <mergeCell ref="W13:X13"/>
    <mergeCell ref="W14:X14"/>
    <mergeCell ref="C15:C17"/>
    <mergeCell ref="Q8:R9"/>
    <mergeCell ref="T8:T9"/>
    <mergeCell ref="J5:P5"/>
    <mergeCell ref="A8:B12"/>
    <mergeCell ref="C8:C9"/>
    <mergeCell ref="E8:E9"/>
    <mergeCell ref="G8:H9"/>
    <mergeCell ref="J8:J9"/>
    <mergeCell ref="L8:M9"/>
    <mergeCell ref="N8:N9"/>
    <mergeCell ref="W123:X123"/>
    <mergeCell ref="C92:C94"/>
    <mergeCell ref="C97:C99"/>
    <mergeCell ref="C102:C104"/>
    <mergeCell ref="C107:C109"/>
    <mergeCell ref="C114:C116"/>
    <mergeCell ref="C119:C121"/>
    <mergeCell ref="D10:X12"/>
    <mergeCell ref="D15:X17"/>
    <mergeCell ref="D20:X22"/>
    <mergeCell ref="D25:X27"/>
    <mergeCell ref="D30:X32"/>
    <mergeCell ref="D35:X37"/>
    <mergeCell ref="D40:X42"/>
    <mergeCell ref="D45:X47"/>
    <mergeCell ref="D50:X52"/>
    <mergeCell ref="U127:V128"/>
    <mergeCell ref="W127:X127"/>
    <mergeCell ref="W128:X128"/>
    <mergeCell ref="U132:V133"/>
    <mergeCell ref="W132:X132"/>
    <mergeCell ref="W133:X133"/>
    <mergeCell ref="U90:V91"/>
    <mergeCell ref="W90:X90"/>
    <mergeCell ref="W91:X91"/>
    <mergeCell ref="U95:V96"/>
    <mergeCell ref="W95:X95"/>
    <mergeCell ref="W96:X96"/>
    <mergeCell ref="U100:V101"/>
    <mergeCell ref="W100:X100"/>
    <mergeCell ref="W101:X101"/>
    <mergeCell ref="U111:X111"/>
    <mergeCell ref="C124:C126"/>
    <mergeCell ref="C129:C131"/>
    <mergeCell ref="C134:C136"/>
    <mergeCell ref="C112:C113"/>
    <mergeCell ref="C132:C133"/>
    <mergeCell ref="C144:C146"/>
    <mergeCell ref="C149:C151"/>
    <mergeCell ref="C154:C156"/>
    <mergeCell ref="C159:C161"/>
    <mergeCell ref="D55:X57"/>
    <mergeCell ref="D62:X64"/>
    <mergeCell ref="D67:X69"/>
    <mergeCell ref="D72:X74"/>
    <mergeCell ref="D77:X79"/>
    <mergeCell ref="D82:X84"/>
    <mergeCell ref="D87:X89"/>
    <mergeCell ref="D92:X94"/>
    <mergeCell ref="D97:X99"/>
    <mergeCell ref="W60:X60"/>
    <mergeCell ref="W61:X61"/>
    <mergeCell ref="U65:V66"/>
    <mergeCell ref="W65:X65"/>
    <mergeCell ref="W66:X66"/>
    <mergeCell ref="N60:N61"/>
    <mergeCell ref="Q60:R61"/>
    <mergeCell ref="T60:T61"/>
    <mergeCell ref="Q70:R71"/>
    <mergeCell ref="T70:T71"/>
    <mergeCell ref="W70:X70"/>
    <mergeCell ref="W71:X71"/>
    <mergeCell ref="L75:M76"/>
    <mergeCell ref="U75:V76"/>
    <mergeCell ref="W75:X75"/>
    <mergeCell ref="D149:X151"/>
    <mergeCell ref="D154:X156"/>
    <mergeCell ref="D159:X161"/>
    <mergeCell ref="D164:X166"/>
    <mergeCell ref="D102:X104"/>
    <mergeCell ref="D107:X109"/>
    <mergeCell ref="D114:X116"/>
    <mergeCell ref="D119:X121"/>
    <mergeCell ref="D124:X126"/>
    <mergeCell ref="D129:X131"/>
    <mergeCell ref="D134:X136"/>
    <mergeCell ref="D139:X141"/>
    <mergeCell ref="D144:X146"/>
    <mergeCell ref="U152:V153"/>
    <mergeCell ref="W152:X152"/>
    <mergeCell ref="W153:X153"/>
    <mergeCell ref="U157:V158"/>
    <mergeCell ref="W157:X157"/>
    <mergeCell ref="W158:X158"/>
    <mergeCell ref="U162:V163"/>
    <mergeCell ref="W162:X162"/>
    <mergeCell ref="W163:X163"/>
    <mergeCell ref="U122:V123"/>
    <mergeCell ref="W122:X122"/>
  </mergeCells>
  <phoneticPr fontId="2"/>
  <dataValidations count="4">
    <dataValidation type="custom" allowBlank="1" showInputMessage="1" showErrorMessage="1" error="時間は15分単位で入力してください。" sqref="O8:O9 O48:O49 O43:O44 O38:O39 O18:O19 O13:O14 O33:O34 O28:O29 O23:O24 O53:O54 O142:O143 O70:O71 O65:O66 O60:O61 O95:O96 O90:O91 O85:O86 O80:O81 O75:O76 O137:O138 O132:O133 O127:O128 O122:O123 O117:O118 O112:O113 O105:O106 O100:O101 O157:O158 O152:O153 O147:O148 O162:O163" xr:uid="{00000000-0002-0000-0700-000000000000}">
      <formula1>MOD(O8,15)=0</formula1>
    </dataValidation>
    <dataValidation type="whole" allowBlank="1" showInputMessage="1" showErrorMessage="1" errorTitle="無効な入力" error="入力は 1～3 のみ" sqref="S8:S9 S162:S163 S48:S49 S43:S44 S38:S39 S100:S101 S157:S158 S152:S153 S18:S19 S13:S14 S33:S34 S28:S29 S23:S24 S147:S148 S142:S143 S122:S123 S117:S118 S112:S113 S105:S106 S53:S54 S127:S128 S70:S71 S65:S66 S60:S61 S95:S96 S90:S91 S85:S86 S80:S81 S75:S76 S137:S138 S132:S133" xr:uid="{00000000-0002-0000-0700-000001000000}">
      <formula1>1</formula1>
      <formula2>3</formula2>
    </dataValidation>
    <dataValidation type="list" imeMode="halfAlpha" allowBlank="1" showInputMessage="1" showErrorMessage="1" errorTitle="15分単位で入力" error="00、15、30、45 から選択してください" sqref="K8:K9 F8:F9 K48:K49 F48:F49 K43:K44 F43:F44 K38:K39 F38:F39 K18:K19 F18:F19 K13:K14 F13:F14 K33:K34 F33:F34 K28:K29 F28:F29 K23:K24 F23:F24 K53:K54 F53:F54 K142:K143 F142:F143 K70:K71 F70:F71 K65:K66 F65:F66 K60:K61 F60:F61 K95:K96 F95:F96 K90:K91 F90:F91 K85:K86 F85:F86 K80:K81 F80:F81 K75:K76 F75:F76 K137:K138 F137:F138 K132:K133 F132:F133 K127:K128 F127:F128 K122:K123 F122:F123 K117:K118 F117:F118 K112:K113 F112:F113 K105:K106 F105:F106 K100:K101 F100:F101 K157:K158 F157:F158 K152:K153 F152:F153 K147:K148 F147:F148 K162:K163 F162:F163" xr:uid="{00000000-0002-0000-0700-000002000000}">
      <formula1>"00,15,30,45"</formula1>
    </dataValidation>
    <dataValidation type="whole" imeMode="halfAlpha" allowBlank="1" showInputMessage="1" showErrorMessage="1" errorTitle="24時間制で入力" error="入力できる数字は 0 ～ 23 のみです" sqref="I8:I9 D8:D9 I48:I49 D48:D49 I43:I44 D43:D44 I38:I39 D38:D39 I18:I19 D18:D19 I13:I14 D13:D14 I33:I34 D33:D34 I28:I29 D28:D29 I23:I24 D23:D24 I53:I54 D53:D54 I142:I143 D142:D143 I70:I71 D70:D71 I65:I66 D65:D66 I60:I61 D60:D61 I95:I96 D95:D96 I90:I91 D90:D91 I85:I86 D85:D86 I80:I81 D80:D81 I75:I76 D75:D76 I137:I138 D137:D138 I132:I133 D132:D133 I127:I128 D127:D128 I122:I123 D122:D123 I117:I118 D117:D118 I112:I113 D112:D113 I105:I106 D105:D106 I100:I101 D100:D101 I157:I158 D157:D158 I152:I153 D152:D153 I147:I148 D147:D148 I162:I163 D162:D163" xr:uid="{00000000-0002-0000-0700-000003000000}">
      <formula1>0</formula1>
      <formula2>23</formula2>
    </dataValidation>
  </dataValidations>
  <printOptions horizontalCentered="1"/>
  <pageMargins left="0.19685039370078741" right="0.19685039370078741" top="0.31496062992125984" bottom="0.11811023622047245" header="0.15748031496062992" footer="0.15748031496062992"/>
  <pageSetup paperSize="9" scale="86" orientation="portrait" horizontalDpi="1200" verticalDpi="1200" r:id="rId1"/>
  <headerFooter>
    <oddHeader xml:space="preserve">&amp;R&amp;10
&amp;9. </oddHeader>
    <oddFooter>&amp;L&amp;9　.&amp;C&amp;10PC版&amp;R&amp;8.</oddFooter>
  </headerFooter>
  <rowBreaks count="4" manualBreakCount="4">
    <brk id="58" max="24" man="1"/>
    <brk id="110" max="24" man="1"/>
    <brk id="167" max="24" man="1"/>
    <brk id="199"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42"/>
      <c r="N1" s="12" t="str">
        <f>CONCATENATE("【様式",IF(COUNTIF('10号'!A5,"*被*"),"被","研"),"第１０号】の４行目の「回」を選択していない可能性があります。",CHAR(10),"申請回を選択してください。数字が反映されます。")</f>
        <v>【様式研第１０号】の４行目の「回」を選択していない可能性があります。
申請回を選択してください。数字が反映されます。</v>
      </c>
    </row>
    <row r="2" spans="1:20" ht="19.5" customHeight="1" x14ac:dyDescent="0.2">
      <c r="A2" s="82"/>
      <c r="B2" s="82"/>
      <c r="C2" s="82"/>
      <c r="D2" s="82"/>
      <c r="E2" s="82"/>
      <c r="F2" s="82"/>
      <c r="G2" s="82"/>
      <c r="H2" s="83"/>
      <c r="K2" s="956"/>
      <c r="L2" s="956"/>
      <c r="M2" s="956"/>
      <c r="P2" s="642"/>
      <c r="Q2" s="642"/>
      <c r="R2" s="642"/>
      <c r="S2" s="642"/>
    </row>
    <row r="3" spans="1:20" ht="30" customHeight="1" x14ac:dyDescent="0.2">
      <c r="A3" s="84" t="str">
        <f>IF(COUNTIF('10号'!$A$6,"*被*"),"様式被第１１号－３","様式研第１１号－３")</f>
        <v>様式研第１１号－３</v>
      </c>
      <c r="B3" s="82"/>
      <c r="C3" s="82"/>
      <c r="D3" s="82"/>
      <c r="E3" s="82"/>
      <c r="F3" s="82"/>
      <c r="G3" s="82"/>
      <c r="H3" s="85"/>
      <c r="I3" s="228"/>
      <c r="K3" s="957"/>
      <c r="L3" s="957"/>
      <c r="M3" s="957"/>
    </row>
    <row r="4" spans="1:20" ht="23.25" customHeight="1" x14ac:dyDescent="0.2">
      <c r="A4" s="86" t="str">
        <f>"（２）外部講師等謝金 （ 第"&amp;'10号'!$J$6&amp;" ）"</f>
        <v>（２）外部講師等謝金 （ 第 ）</v>
      </c>
      <c r="B4" s="87"/>
      <c r="C4" s="87"/>
      <c r="D4" s="87"/>
      <c r="E4" s="88"/>
      <c r="F4" s="88"/>
      <c r="G4" s="87"/>
      <c r="H4" s="6"/>
      <c r="K4" s="20"/>
      <c r="L4" s="20"/>
    </row>
    <row r="5" spans="1:20" ht="7.5" customHeight="1" x14ac:dyDescent="0.15">
      <c r="A5" s="90"/>
      <c r="B5" s="90"/>
      <c r="C5" s="90"/>
      <c r="D5" s="82"/>
      <c r="E5" s="82"/>
      <c r="F5" s="82"/>
      <c r="G5" s="82"/>
      <c r="H5" s="91"/>
      <c r="M5" s="15"/>
    </row>
    <row r="6" spans="1:20" ht="23.25" customHeight="1" x14ac:dyDescent="0.2">
      <c r="A6" s="92" t="s">
        <v>16</v>
      </c>
      <c r="B6" s="93"/>
      <c r="C6" s="937" t="str">
        <f>IF('10号'!$G$12="","",'10号'!$G$12)</f>
        <v/>
      </c>
      <c r="D6" s="937"/>
      <c r="E6" s="937"/>
      <c r="F6" s="937"/>
      <c r="G6" s="937"/>
      <c r="H6" s="937"/>
      <c r="I6" s="228"/>
      <c r="J6" s="18"/>
    </row>
    <row r="7" spans="1:20" ht="23.25" customHeight="1" x14ac:dyDescent="0.2">
      <c r="A7" s="92" t="s">
        <v>18</v>
      </c>
      <c r="B7" s="93"/>
      <c r="C7" s="937" t="str">
        <f>IF('10号'!$E$20="","",'10号'!$E$20)</f>
        <v/>
      </c>
      <c r="D7" s="937"/>
      <c r="E7" s="937"/>
      <c r="F7" s="937"/>
      <c r="G7" s="937"/>
      <c r="H7" s="937"/>
      <c r="I7" s="228"/>
      <c r="J7" s="18"/>
    </row>
    <row r="8" spans="1:20" s="15" customFormat="1" ht="23.25" customHeight="1" x14ac:dyDescent="0.2">
      <c r="A8" s="92"/>
      <c r="B8" s="94"/>
      <c r="C8" s="94"/>
      <c r="D8" s="94"/>
      <c r="E8" s="94"/>
      <c r="F8" s="94"/>
      <c r="G8" s="94"/>
      <c r="H8" s="134"/>
    </row>
    <row r="9" spans="1:20" s="15" customFormat="1" ht="14.25" customHeight="1" thickBot="1" x14ac:dyDescent="0.2">
      <c r="A9" s="95"/>
      <c r="B9" s="95"/>
      <c r="C9" s="95"/>
      <c r="D9" s="95"/>
      <c r="E9" s="95"/>
      <c r="F9" s="95"/>
      <c r="G9" s="95"/>
      <c r="H9" s="95"/>
    </row>
    <row r="10" spans="1:20" s="14" customFormat="1" ht="33" customHeight="1" x14ac:dyDescent="0.2">
      <c r="A10" s="135" t="s">
        <v>0</v>
      </c>
      <c r="B10" s="954" t="s">
        <v>11</v>
      </c>
      <c r="C10" s="955"/>
      <c r="D10" s="949" t="s">
        <v>5</v>
      </c>
      <c r="E10" s="950"/>
      <c r="F10" s="951"/>
      <c r="G10" s="136" t="s">
        <v>8</v>
      </c>
      <c r="H10" s="137" t="s">
        <v>6</v>
      </c>
      <c r="N10" s="953" t="str">
        <f>'10号'!$E$8</f>
        <v/>
      </c>
      <c r="O10" s="953"/>
      <c r="P10" s="24" t="s">
        <v>17</v>
      </c>
      <c r="Q10" s="952" t="str">
        <f>'10号'!G8</f>
        <v/>
      </c>
      <c r="R10" s="952"/>
      <c r="S10" s="15"/>
      <c r="T10" s="15"/>
    </row>
    <row r="11" spans="1:20" ht="70.5" customHeight="1" x14ac:dyDescent="0.15">
      <c r="A11" s="250"/>
      <c r="B11" s="938"/>
      <c r="C11" s="939"/>
      <c r="D11" s="943"/>
      <c r="E11" s="944"/>
      <c r="F11" s="945"/>
      <c r="G11" s="251"/>
      <c r="H11" s="252"/>
      <c r="N11" s="75" t="s">
        <v>137</v>
      </c>
      <c r="O11" s="74" t="str">
        <f>'10号'!$T$23</f>
        <v/>
      </c>
      <c r="P11" s="74" t="str">
        <f>'10号'!$U$23</f>
        <v/>
      </c>
      <c r="Q11" s="75">
        <f>SUMPRODUCT(($A$11:$A$18&gt;=$O11)*($A$11:$A$18&lt;=$P11)*$H$11:$H$18)</f>
        <v>0</v>
      </c>
      <c r="R11" s="75"/>
      <c r="S11" s="15"/>
      <c r="T11" s="15"/>
    </row>
    <row r="12" spans="1:20" ht="70.5" customHeight="1" x14ac:dyDescent="0.15">
      <c r="A12" s="250"/>
      <c r="B12" s="938"/>
      <c r="C12" s="939"/>
      <c r="D12" s="943"/>
      <c r="E12" s="944"/>
      <c r="F12" s="945"/>
      <c r="G12" s="251"/>
      <c r="H12" s="252"/>
      <c r="N12" s="75" t="s">
        <v>138</v>
      </c>
      <c r="O12" s="74" t="str">
        <f>'10号'!$T$24</f>
        <v/>
      </c>
      <c r="P12" s="74" t="str">
        <f>'10号'!$U$24</f>
        <v/>
      </c>
      <c r="Q12" s="75">
        <f>SUMPRODUCT(($A$11:$A$18&gt;=$O12)*($A$11:$A$18&lt;=$P12)*$H$11:$H$18)</f>
        <v>0</v>
      </c>
      <c r="R12" s="75"/>
      <c r="S12" s="15"/>
      <c r="T12" s="15"/>
    </row>
    <row r="13" spans="1:20" ht="70.5" customHeight="1" x14ac:dyDescent="0.15">
      <c r="A13" s="250"/>
      <c r="B13" s="938"/>
      <c r="C13" s="939"/>
      <c r="D13" s="943"/>
      <c r="E13" s="944"/>
      <c r="F13" s="945"/>
      <c r="G13" s="251"/>
      <c r="H13" s="252"/>
      <c r="N13" s="75" t="s">
        <v>139</v>
      </c>
      <c r="O13" s="74" t="str">
        <f>'10号'!$T$25</f>
        <v/>
      </c>
      <c r="P13" s="74" t="str">
        <f>'10号'!$U$25</f>
        <v/>
      </c>
      <c r="Q13" s="75">
        <f>SUMPRODUCT(($A$11:$A$18&gt;=$O13)*($A$11:$A$18&lt;=$P13)*$H$11:$H$18)</f>
        <v>0</v>
      </c>
      <c r="R13" s="75"/>
      <c r="S13" s="15"/>
      <c r="T13" s="15"/>
    </row>
    <row r="14" spans="1:20" ht="70.5" customHeight="1" x14ac:dyDescent="0.15">
      <c r="A14" s="250"/>
      <c r="B14" s="938"/>
      <c r="C14" s="939"/>
      <c r="D14" s="943"/>
      <c r="E14" s="944"/>
      <c r="F14" s="945"/>
      <c r="G14" s="251"/>
      <c r="H14" s="252"/>
      <c r="N14" s="75" t="s">
        <v>140</v>
      </c>
      <c r="O14" s="74" t="str">
        <f>'10号'!$T$26</f>
        <v/>
      </c>
      <c r="P14" s="74" t="str">
        <f>'10号'!$U$26</f>
        <v/>
      </c>
      <c r="Q14" s="75">
        <f>SUMPRODUCT(($A$11:$A$18&gt;=$O14)*($A$11:$A$18&lt;=$P14)*$H$11:$H$18)</f>
        <v>0</v>
      </c>
      <c r="R14" s="75">
        <f>SUM(Q11:Q14)</f>
        <v>0</v>
      </c>
      <c r="S14" s="15"/>
      <c r="T14" s="15"/>
    </row>
    <row r="15" spans="1:20" ht="70.5" customHeight="1" x14ac:dyDescent="0.15">
      <c r="A15" s="250"/>
      <c r="B15" s="938"/>
      <c r="C15" s="939"/>
      <c r="D15" s="946"/>
      <c r="E15" s="947"/>
      <c r="F15" s="948"/>
      <c r="G15" s="251"/>
      <c r="H15" s="252"/>
      <c r="N15" s="75" t="s">
        <v>153</v>
      </c>
      <c r="O15" s="74">
        <f>'10号'!$T31</f>
        <v>0</v>
      </c>
      <c r="P15" s="74">
        <f>'10号'!$U31</f>
        <v>0</v>
      </c>
      <c r="Q15" s="75">
        <f>SUMPRODUCT(($A$11:$A$22&gt;=$O15)*($A$11:$A$22&lt;=$P15)*$H$11:$H$22)</f>
        <v>0</v>
      </c>
      <c r="S15" s="15"/>
      <c r="T15" s="15"/>
    </row>
    <row r="16" spans="1:20" ht="70.5" customHeight="1" x14ac:dyDescent="0.15">
      <c r="A16" s="250"/>
      <c r="B16" s="938"/>
      <c r="C16" s="939"/>
      <c r="D16" s="946"/>
      <c r="E16" s="947"/>
      <c r="F16" s="948"/>
      <c r="G16" s="251"/>
      <c r="H16" s="252"/>
      <c r="K16" s="14"/>
      <c r="L16" s="14"/>
      <c r="M16" s="14"/>
      <c r="N16" s="75" t="s">
        <v>154</v>
      </c>
      <c r="O16" s="74" t="str">
        <f>'10号'!$T32</f>
        <v/>
      </c>
      <c r="P16" s="74" t="str">
        <f>'10号'!$U32</f>
        <v/>
      </c>
      <c r="Q16" s="75">
        <f t="shared" ref="Q16:Q22" si="0">SUMPRODUCT(($A$11:$A$22&gt;=$O16)*($A$11:$A$22&lt;=$P16)*$H$11:$H$22)</f>
        <v>0</v>
      </c>
    </row>
    <row r="17" spans="1:18" ht="70.5" customHeight="1" x14ac:dyDescent="0.15">
      <c r="A17" s="250"/>
      <c r="B17" s="938"/>
      <c r="C17" s="939"/>
      <c r="D17" s="946"/>
      <c r="E17" s="947"/>
      <c r="F17" s="948"/>
      <c r="G17" s="251"/>
      <c r="H17" s="252"/>
      <c r="N17" s="75" t="s">
        <v>155</v>
      </c>
      <c r="O17" s="74" t="str">
        <f>'10号'!$T33</f>
        <v/>
      </c>
      <c r="P17" s="74" t="str">
        <f>'10号'!$U33</f>
        <v/>
      </c>
      <c r="Q17" s="75">
        <f t="shared" si="0"/>
        <v>0</v>
      </c>
    </row>
    <row r="18" spans="1:18" ht="70.5" customHeight="1" x14ac:dyDescent="0.15">
      <c r="A18" s="250"/>
      <c r="B18" s="938"/>
      <c r="C18" s="939"/>
      <c r="D18" s="946"/>
      <c r="E18" s="947"/>
      <c r="F18" s="948"/>
      <c r="G18" s="253"/>
      <c r="H18" s="252"/>
      <c r="N18" s="75" t="s">
        <v>156</v>
      </c>
      <c r="O18" s="74" t="str">
        <f>'10号'!$T34</f>
        <v/>
      </c>
      <c r="P18" s="74" t="str">
        <f>'10号'!$U34</f>
        <v/>
      </c>
      <c r="Q18" s="75">
        <f t="shared" si="0"/>
        <v>0</v>
      </c>
    </row>
    <row r="19" spans="1:18" s="15" customFormat="1" ht="48" customHeight="1" thickBot="1" x14ac:dyDescent="0.2">
      <c r="A19" s="940" t="s">
        <v>2</v>
      </c>
      <c r="B19" s="941"/>
      <c r="C19" s="941"/>
      <c r="D19" s="941"/>
      <c r="E19" s="941"/>
      <c r="F19" s="942"/>
      <c r="G19" s="66">
        <f>SUMPRODUCT(($A$11:$A$18&gt;=$N$10)*($A$11:$A$18&lt;=$Q$10)*G11:G18)</f>
        <v>0</v>
      </c>
      <c r="H19" s="67">
        <f>SUMPRODUCT(($A$11:$A$18&gt;=$N$10)*($A$11:$A$18&lt;=$Q$10)*H11:H18)</f>
        <v>0</v>
      </c>
      <c r="K19" s="12"/>
      <c r="L19" s="12"/>
      <c r="M19" s="12"/>
      <c r="N19" s="75" t="s">
        <v>157</v>
      </c>
      <c r="O19" s="74" t="str">
        <f>'10号'!$T35</f>
        <v/>
      </c>
      <c r="P19" s="74" t="str">
        <f>'10号'!$U35</f>
        <v/>
      </c>
      <c r="Q19" s="75">
        <f t="shared" si="0"/>
        <v>0</v>
      </c>
      <c r="R19" s="12"/>
    </row>
    <row r="20" spans="1:18" x14ac:dyDescent="0.15">
      <c r="A20" s="23"/>
      <c r="N20" s="75" t="s">
        <v>158</v>
      </c>
      <c r="O20" s="74" t="str">
        <f>'10号'!$T36</f>
        <v/>
      </c>
      <c r="P20" s="74" t="str">
        <f>'10号'!$U36</f>
        <v/>
      </c>
      <c r="Q20" s="75">
        <f t="shared" si="0"/>
        <v>0</v>
      </c>
    </row>
    <row r="21" spans="1:18" x14ac:dyDescent="0.15">
      <c r="A21" s="23"/>
      <c r="N21" s="75" t="s">
        <v>159</v>
      </c>
      <c r="O21" s="74" t="str">
        <f>'10号'!$T37</f>
        <v/>
      </c>
      <c r="P21" s="74" t="str">
        <f>'10号'!$U37</f>
        <v/>
      </c>
      <c r="Q21" s="75">
        <f t="shared" si="0"/>
        <v>0</v>
      </c>
      <c r="R21" s="75">
        <f>SUM(Q11:Q21)</f>
        <v>0</v>
      </c>
    </row>
    <row r="22" spans="1:18" x14ac:dyDescent="0.15">
      <c r="N22" s="75" t="s">
        <v>160</v>
      </c>
      <c r="O22" s="74" t="str">
        <f>'10号'!$T38</f>
        <v/>
      </c>
      <c r="P22" s="74" t="str">
        <f>'10号'!$U38</f>
        <v/>
      </c>
      <c r="Q22" s="75">
        <f t="shared" si="0"/>
        <v>0</v>
      </c>
      <c r="R22" s="75">
        <f>SUM(Q11:Q22)</f>
        <v>0</v>
      </c>
    </row>
    <row r="25" spans="1:18" x14ac:dyDescent="0.15">
      <c r="K25" s="15"/>
      <c r="L25" s="15"/>
      <c r="M25" s="15"/>
      <c r="N25" s="15"/>
      <c r="O25" s="15"/>
      <c r="P25" s="15"/>
      <c r="Q25" s="15"/>
    </row>
  </sheetData>
  <sheetProtection password="9DB1"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horizontalDpi="1200" verticalDpi="1200"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申請の留意点</vt:lpstr>
      <vt:lpstr>10号</vt:lpstr>
      <vt:lpstr>11号-1</vt:lpstr>
      <vt:lpstr>①</vt:lpstr>
      <vt:lpstr>②</vt:lpstr>
      <vt:lpstr>③</vt:lpstr>
      <vt:lpstr>④</vt:lpstr>
      <vt:lpstr>⑤</vt:lpstr>
      <vt:lpstr>11号-3</vt:lpstr>
      <vt:lpstr>11号-4</vt:lpstr>
      <vt:lpstr>11号-5</vt:lpstr>
      <vt:lpstr>11号-5 (2)</vt:lpstr>
      <vt:lpstr>11号-6</vt:lpstr>
      <vt:lpstr>11号-7</vt:lpstr>
      <vt:lpstr>①!Print_Area</vt:lpstr>
      <vt:lpstr>'10号'!Print_Area</vt:lpstr>
      <vt:lpstr>'11号-1'!Print_Area</vt:lpstr>
      <vt:lpstr>'11号-3'!Print_Area</vt:lpstr>
      <vt:lpstr>'11号-4'!Print_Area</vt:lpstr>
      <vt:lpstr>'11号-5'!Print_Area</vt:lpstr>
      <vt:lpstr>'11号-5 (2)'!Print_Area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霜田 敬司</dc:creator>
  <cp:lastModifiedBy>Noukai03</cp:lastModifiedBy>
  <cp:lastPrinted>2018-11-08T02:10:16Z</cp:lastPrinted>
  <dcterms:created xsi:type="dcterms:W3CDTF">2018-06-06T02:57:16Z</dcterms:created>
  <dcterms:modified xsi:type="dcterms:W3CDTF">2018-11-08T02:47:36Z</dcterms:modified>
</cp:coreProperties>
</file>